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juanra/Desktop/VH/"/>
    </mc:Choice>
  </mc:AlternateContent>
  <xr:revisionPtr revIDLastSave="0" documentId="13_ncr:1_{033D1166-A448-8242-8A8F-96D7031D02CF}" xr6:coauthVersionLast="47" xr6:coauthVersionMax="47" xr10:uidLastSave="{00000000-0000-0000-0000-000000000000}"/>
  <bookViews>
    <workbookView xWindow="0" yWindow="500" windowWidth="42920" windowHeight="21540" xr2:uid="{00000000-000D-0000-FFFF-FFFF00000000}"/>
  </bookViews>
  <sheets>
    <sheet name="AGO 24" sheetId="2" r:id="rId1"/>
    <sheet name="SET 24" sheetId="19" r:id="rId2"/>
    <sheet name="OCT 24" sheetId="20" r:id="rId3"/>
    <sheet name="NOV 24" sheetId="21" r:id="rId4"/>
    <sheet name="DIC 24" sheetId="22" r:id="rId5"/>
    <sheet name="Escalera 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M27" i="2" s="1"/>
  <c r="N27" i="2" s="1"/>
  <c r="L28" i="2"/>
  <c r="L29" i="2"/>
  <c r="L30" i="2"/>
  <c r="L31" i="2"/>
  <c r="L32" i="2"/>
  <c r="L33" i="2"/>
  <c r="C13" i="2"/>
  <c r="C12" i="2"/>
  <c r="C11" i="2"/>
  <c r="C10" i="2"/>
  <c r="C9" i="2"/>
  <c r="C8" i="2"/>
  <c r="C7" i="2"/>
  <c r="C6" i="2"/>
  <c r="C13" i="22"/>
  <c r="C12" i="22"/>
  <c r="C11" i="22"/>
  <c r="C10" i="22"/>
  <c r="C9" i="22"/>
  <c r="C8" i="22"/>
  <c r="C7" i="22"/>
  <c r="C6" i="22"/>
  <c r="C13" i="21"/>
  <c r="C12" i="21"/>
  <c r="C11" i="21"/>
  <c r="C10" i="21"/>
  <c r="C9" i="21"/>
  <c r="C8" i="21"/>
  <c r="C7" i="21"/>
  <c r="C6" i="21"/>
  <c r="C13" i="20"/>
  <c r="C12" i="20"/>
  <c r="C11" i="20"/>
  <c r="C10" i="20"/>
  <c r="C9" i="20"/>
  <c r="C8" i="20"/>
  <c r="C7" i="20"/>
  <c r="C6" i="20"/>
  <c r="C8" i="19"/>
  <c r="C6" i="19"/>
  <c r="C12" i="19"/>
  <c r="C11" i="19"/>
  <c r="C10" i="19"/>
  <c r="C13" i="19"/>
  <c r="C9" i="19"/>
  <c r="M28" i="2" l="1"/>
  <c r="N28" i="2" s="1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M28" i="22" s="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M28" i="21" s="1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M26" i="20" s="1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M28" i="19" s="1"/>
  <c r="N28" i="19" s="1"/>
  <c r="C7" i="19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M29" i="2" l="1"/>
  <c r="N29" i="2" s="1"/>
  <c r="M30" i="2"/>
  <c r="N28" i="22"/>
  <c r="M29" i="22"/>
  <c r="N29" i="22" s="1"/>
  <c r="N28" i="21"/>
  <c r="M29" i="21"/>
  <c r="N29" i="21" s="1"/>
  <c r="N26" i="20"/>
  <c r="M27" i="20"/>
  <c r="N27" i="20" s="1"/>
  <c r="M29" i="19"/>
  <c r="N29" i="19" s="1"/>
  <c r="N30" i="2" l="1"/>
  <c r="M31" i="2"/>
  <c r="M30" i="19"/>
  <c r="M30" i="21"/>
  <c r="M30" i="22"/>
  <c r="N30" i="22" s="1"/>
  <c r="M28" i="20"/>
  <c r="N30" i="19"/>
  <c r="M31" i="19"/>
  <c r="N31" i="2" l="1"/>
  <c r="M32" i="2"/>
  <c r="N30" i="21"/>
  <c r="M31" i="21"/>
  <c r="M31" i="22"/>
  <c r="N31" i="22" s="1"/>
  <c r="M29" i="20"/>
  <c r="N28" i="20"/>
  <c r="N31" i="19"/>
  <c r="M32" i="19"/>
  <c r="N32" i="2" l="1"/>
  <c r="M33" i="2"/>
  <c r="N33" i="2" s="1"/>
  <c r="N31" i="21"/>
  <c r="M32" i="21"/>
  <c r="M32" i="22"/>
  <c r="N32" i="22" s="1"/>
  <c r="N29" i="20"/>
  <c r="M30" i="20"/>
  <c r="N32" i="19"/>
  <c r="M33" i="19"/>
  <c r="N32" i="21" l="1"/>
  <c r="M33" i="21"/>
  <c r="M33" i="22"/>
  <c r="N33" i="22" s="1"/>
  <c r="M31" i="20"/>
  <c r="N30" i="20"/>
  <c r="N33" i="19"/>
  <c r="M34" i="19"/>
  <c r="M34" i="21" l="1"/>
  <c r="N33" i="21"/>
  <c r="M34" i="22"/>
  <c r="N34" i="22" s="1"/>
  <c r="N31" i="20"/>
  <c r="M32" i="20"/>
  <c r="N34" i="19"/>
  <c r="M35" i="19"/>
  <c r="M35" i="21" l="1"/>
  <c r="N34" i="21"/>
  <c r="M35" i="22"/>
  <c r="N35" i="22" s="1"/>
  <c r="N32" i="20"/>
  <c r="M33" i="20"/>
  <c r="N35" i="19"/>
  <c r="M36" i="19"/>
  <c r="M34" i="2"/>
  <c r="M36" i="21" l="1"/>
  <c r="N35" i="21"/>
  <c r="M36" i="22"/>
  <c r="N36" i="22" s="1"/>
  <c r="N33" i="20"/>
  <c r="M34" i="20"/>
  <c r="N36" i="19"/>
  <c r="M37" i="19"/>
  <c r="N34" i="2"/>
  <c r="M35" i="2"/>
  <c r="N36" i="21" l="1"/>
  <c r="M37" i="21"/>
  <c r="M37" i="22"/>
  <c r="N37" i="22" s="1"/>
  <c r="N34" i="20"/>
  <c r="M35" i="20"/>
  <c r="N37" i="19"/>
  <c r="M38" i="19"/>
  <c r="N35" i="2"/>
  <c r="M36" i="2"/>
  <c r="M38" i="21" l="1"/>
  <c r="N37" i="21"/>
  <c r="M38" i="22"/>
  <c r="N38" i="22" s="1"/>
  <c r="N35" i="20"/>
  <c r="M36" i="20"/>
  <c r="N38" i="19"/>
  <c r="M39" i="19"/>
  <c r="N36" i="2"/>
  <c r="M37" i="2"/>
  <c r="M39" i="21" l="1"/>
  <c r="N38" i="21"/>
  <c r="M39" i="22"/>
  <c r="N39" i="22" s="1"/>
  <c r="N36" i="20"/>
  <c r="M37" i="20"/>
  <c r="N39" i="19"/>
  <c r="M40" i="19"/>
  <c r="M38" i="2"/>
  <c r="N37" i="2"/>
  <c r="M40" i="21" l="1"/>
  <c r="N39" i="21"/>
  <c r="M40" i="22"/>
  <c r="N40" i="22" s="1"/>
  <c r="N37" i="20"/>
  <c r="M38" i="20"/>
  <c r="N40" i="19"/>
  <c r="M41" i="19"/>
  <c r="N38" i="2"/>
  <c r="M39" i="2"/>
  <c r="N40" i="21" l="1"/>
  <c r="M41" i="21"/>
  <c r="M41" i="22"/>
  <c r="N41" i="22" s="1"/>
  <c r="N38" i="20"/>
  <c r="M39" i="20"/>
  <c r="N41" i="19"/>
  <c r="M42" i="19"/>
  <c r="N39" i="2"/>
  <c r="M40" i="2"/>
  <c r="M42" i="21" l="1"/>
  <c r="N41" i="21"/>
  <c r="M42" i="22"/>
  <c r="N42" i="22" s="1"/>
  <c r="N39" i="20"/>
  <c r="M40" i="20"/>
  <c r="N42" i="19"/>
  <c r="M43" i="19"/>
  <c r="N40" i="2"/>
  <c r="M41" i="2"/>
  <c r="N42" i="21" l="1"/>
  <c r="M43" i="21"/>
  <c r="M43" i="22"/>
  <c r="M44" i="22" s="1"/>
  <c r="M41" i="20"/>
  <c r="N40" i="20"/>
  <c r="N43" i="19"/>
  <c r="M44" i="19"/>
  <c r="M42" i="2"/>
  <c r="N41" i="2"/>
  <c r="M44" i="21" l="1"/>
  <c r="N43" i="21"/>
  <c r="N43" i="22"/>
  <c r="N44" i="22"/>
  <c r="M45" i="22"/>
  <c r="N41" i="20"/>
  <c r="M42" i="20"/>
  <c r="N44" i="19"/>
  <c r="M45" i="19"/>
  <c r="N42" i="2"/>
  <c r="M43" i="2"/>
  <c r="N44" i="21" l="1"/>
  <c r="M45" i="21"/>
  <c r="N45" i="22"/>
  <c r="M46" i="22"/>
  <c r="M43" i="20"/>
  <c r="N42" i="20"/>
  <c r="N45" i="19"/>
  <c r="M46" i="19"/>
  <c r="N43" i="2"/>
  <c r="M44" i="2"/>
  <c r="N45" i="21" l="1"/>
  <c r="M46" i="21"/>
  <c r="N46" i="22"/>
  <c r="M47" i="22"/>
  <c r="N43" i="20"/>
  <c r="M44" i="20"/>
  <c r="N46" i="19"/>
  <c r="M47" i="19"/>
  <c r="N44" i="2"/>
  <c r="M45" i="2"/>
  <c r="M47" i="21" l="1"/>
  <c r="N46" i="21"/>
  <c r="N47" i="22"/>
  <c r="M48" i="22"/>
  <c r="N44" i="20"/>
  <c r="M45" i="20"/>
  <c r="N47" i="19"/>
  <c r="M48" i="19"/>
  <c r="M46" i="2"/>
  <c r="N45" i="2"/>
  <c r="N47" i="21" l="1"/>
  <c r="M48" i="21"/>
  <c r="N48" i="22"/>
  <c r="M49" i="22"/>
  <c r="N45" i="20"/>
  <c r="M46" i="20"/>
  <c r="N48" i="19"/>
  <c r="M49" i="19"/>
  <c r="N46" i="2"/>
  <c r="M47" i="2"/>
  <c r="N48" i="21" l="1"/>
  <c r="M49" i="21"/>
  <c r="N49" i="22"/>
  <c r="M50" i="22"/>
  <c r="M47" i="20"/>
  <c r="N46" i="20"/>
  <c r="N49" i="19"/>
  <c r="M50" i="19"/>
  <c r="N47" i="2"/>
  <c r="M48" i="2"/>
  <c r="N49" i="21" l="1"/>
  <c r="M50" i="21"/>
  <c r="N50" i="22"/>
  <c r="M51" i="22"/>
  <c r="N47" i="20"/>
  <c r="M48" i="20"/>
  <c r="N50" i="19"/>
  <c r="M51" i="19"/>
  <c r="N48" i="2"/>
  <c r="M49" i="2"/>
  <c r="N50" i="21" l="1"/>
  <c r="M51" i="21"/>
  <c r="M52" i="22"/>
  <c r="N51" i="22"/>
  <c r="N48" i="20"/>
  <c r="M49" i="20"/>
  <c r="N51" i="19"/>
  <c r="M52" i="19"/>
  <c r="M50" i="2"/>
  <c r="N49" i="2"/>
  <c r="N51" i="21" l="1"/>
  <c r="M52" i="21"/>
  <c r="N52" i="22"/>
  <c r="M53" i="22"/>
  <c r="N49" i="20"/>
  <c r="M50" i="20"/>
  <c r="N52" i="19"/>
  <c r="M53" i="19"/>
  <c r="N50" i="2"/>
  <c r="M51" i="2"/>
  <c r="M53" i="21" l="1"/>
  <c r="N52" i="21"/>
  <c r="N53" i="22"/>
  <c r="M54" i="22"/>
  <c r="N50" i="20"/>
  <c r="M51" i="20"/>
  <c r="N53" i="19"/>
  <c r="M54" i="19"/>
  <c r="N51" i="2"/>
  <c r="M52" i="2"/>
  <c r="M54" i="21" l="1"/>
  <c r="N53" i="21"/>
  <c r="N54" i="22"/>
  <c r="M55" i="22"/>
  <c r="N51" i="20"/>
  <c r="M52" i="20"/>
  <c r="N54" i="19"/>
  <c r="M55" i="19"/>
  <c r="N52" i="2"/>
  <c r="M53" i="2"/>
  <c r="N54" i="21" l="1"/>
  <c r="M55" i="21"/>
  <c r="M56" i="22"/>
  <c r="N55" i="22"/>
  <c r="M53" i="20"/>
  <c r="N52" i="20"/>
  <c r="N55" i="19"/>
  <c r="M56" i="19"/>
  <c r="M54" i="2"/>
  <c r="N53" i="2"/>
  <c r="N55" i="21" l="1"/>
  <c r="M56" i="21"/>
  <c r="N56" i="22"/>
  <c r="M57" i="22"/>
  <c r="N53" i="20"/>
  <c r="M54" i="20"/>
  <c r="N56" i="19"/>
  <c r="M57" i="19"/>
  <c r="N54" i="2"/>
  <c r="M55" i="2"/>
  <c r="M57" i="21" l="1"/>
  <c r="N57" i="21" s="1"/>
  <c r="N56" i="21"/>
  <c r="N57" i="22"/>
  <c r="M58" i="22"/>
  <c r="N58" i="22" s="1"/>
  <c r="N54" i="20"/>
  <c r="M55" i="20"/>
  <c r="N57" i="19"/>
  <c r="N55" i="2"/>
  <c r="M56" i="2"/>
  <c r="N55" i="20" l="1"/>
  <c r="M56" i="20"/>
  <c r="N56" i="20" s="1"/>
  <c r="N56" i="2"/>
  <c r="M57" i="2"/>
  <c r="N57" i="2" s="1"/>
</calcChain>
</file>

<file path=xl/sharedStrings.xml><?xml version="1.0" encoding="utf-8"?>
<sst xmlns="http://schemas.openxmlformats.org/spreadsheetml/2006/main" count="199" uniqueCount="35">
  <si>
    <t>BITÁCORA DE TRABAJO DIARIA: NEGOCIO MULTINIVEL</t>
  </si>
  <si>
    <t>Día</t>
  </si>
  <si>
    <t>NOMBRE DE LA PERSONA</t>
  </si>
  <si>
    <t xml:space="preserve">RELACIÓN </t>
  </si>
  <si>
    <t>WHATSAPP</t>
  </si>
  <si>
    <t>ESTATUS ACTUAL</t>
  </si>
  <si>
    <t>COMENTARIOS</t>
  </si>
  <si>
    <t>CONTACTOS DIARIOS</t>
  </si>
  <si>
    <t>ACUMULADO</t>
  </si>
  <si>
    <t>FALTAN</t>
  </si>
  <si>
    <t>META MENSUAL</t>
  </si>
  <si>
    <t>Estatus</t>
  </si>
  <si>
    <t>Cantidad</t>
  </si>
  <si>
    <t>#Invitación</t>
  </si>
  <si>
    <t>#En Seguimiento</t>
  </si>
  <si>
    <t>#Presentación</t>
  </si>
  <si>
    <t>#Corriendo/Activo</t>
  </si>
  <si>
    <t>#Cerrado/Firmado</t>
  </si>
  <si>
    <t>E S C A  L E R A   A   M I   D I A M A N T E - C C E</t>
  </si>
  <si>
    <t>Éxito</t>
  </si>
  <si>
    <t>Juan Ramón - Diamante</t>
  </si>
  <si>
    <t>I N I C I O</t>
  </si>
  <si>
    <t>Fracaso</t>
  </si>
  <si>
    <t>Presentar una vez al dia</t>
  </si>
  <si>
    <t>30 minutos de llamadas antes y despues</t>
  </si>
  <si>
    <t>CANAL</t>
  </si>
  <si>
    <t>PAIS/CIUDAD</t>
  </si>
  <si>
    <t>PAIS</t>
  </si>
  <si>
    <t>#Prospección</t>
  </si>
  <si>
    <t>#Next</t>
  </si>
  <si>
    <t>#Más Adelante</t>
  </si>
  <si>
    <t>E</t>
  </si>
  <si>
    <t>F</t>
  </si>
  <si>
    <t>Prospectar 10 personas diarias</t>
  </si>
  <si>
    <t>15  minutos de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</si>
</sst>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ddd\ dd/mm"/>
  </numFmts>
  <fonts count="23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8"/>
      <color rgb="FFFFFFFF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8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color theme="6"/>
      <name val="Arial"/>
      <family val="2"/>
      <scheme val="minor"/>
    </font>
    <font>
      <b/>
      <sz val="10"/>
      <color theme="7"/>
      <name val="Arial"/>
      <family val="2"/>
      <scheme val="minor"/>
    </font>
    <font>
      <b/>
      <sz val="10"/>
      <color theme="8"/>
      <name val="Arial"/>
      <family val="2"/>
      <scheme val="minor"/>
    </font>
    <font>
      <b/>
      <sz val="10"/>
      <color theme="9"/>
      <name val="Arial"/>
      <family val="2"/>
      <scheme val="minor"/>
    </font>
    <font>
      <b/>
      <sz val="14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5" tint="0.39997558519241921"/>
      <name val="Arial"/>
      <family val="2"/>
      <scheme val="minor"/>
    </font>
    <font>
      <b/>
      <sz val="10"/>
      <color theme="4" tint="0.39997558519241921"/>
      <name val="Arial"/>
      <family val="2"/>
      <scheme val="minor"/>
    </font>
    <font>
      <sz val="12"/>
      <color theme="0"/>
      <name val="Arial"/>
      <family val="2"/>
      <scheme val="minor"/>
    </font>
    <font>
      <sz val="10"/>
      <color theme="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2CC"/>
      </patternFill>
    </fill>
    <fill>
      <patternFill patternType="solid">
        <fgColor theme="4" tint="-0.499984740745262"/>
        <bgColor rgb="FFFF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20">
    <xf numFmtId="0" fontId="0" fillId="0" borderId="0" xfId="0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0" fillId="4" borderId="0" xfId="0" applyFont="1" applyFill="1" applyAlignment="1">
      <alignment horizontal="right"/>
    </xf>
    <xf numFmtId="0" fontId="10" fillId="5" borderId="0" xfId="0" applyFont="1" applyFill="1"/>
    <xf numFmtId="0" fontId="10" fillId="4" borderId="11" xfId="0" applyFont="1" applyFill="1" applyBorder="1" applyAlignment="1">
      <alignment horizontal="right"/>
    </xf>
    <xf numFmtId="0" fontId="10" fillId="5" borderId="11" xfId="0" applyFont="1" applyFill="1" applyBorder="1"/>
    <xf numFmtId="165" fontId="10" fillId="5" borderId="3" xfId="0" applyNumberFormat="1" applyFont="1" applyFill="1" applyBorder="1"/>
    <xf numFmtId="0" fontId="8" fillId="0" borderId="0" xfId="0" applyFont="1"/>
    <xf numFmtId="0" fontId="10" fillId="6" borderId="10" xfId="0" applyFont="1" applyFill="1" applyBorder="1"/>
    <xf numFmtId="0" fontId="8" fillId="0" borderId="11" xfId="0" applyFont="1" applyBorder="1"/>
    <xf numFmtId="0" fontId="10" fillId="6" borderId="6" xfId="0" applyFont="1" applyFill="1" applyBorder="1"/>
    <xf numFmtId="165" fontId="10" fillId="0" borderId="0" xfId="0" applyNumberFormat="1" applyFont="1"/>
    <xf numFmtId="165" fontId="10" fillId="5" borderId="12" xfId="0" applyNumberFormat="1" applyFont="1" applyFill="1" applyBorder="1"/>
    <xf numFmtId="0" fontId="10" fillId="4" borderId="13" xfId="0" applyFont="1" applyFill="1" applyBorder="1" applyAlignment="1">
      <alignment horizontal="right"/>
    </xf>
    <xf numFmtId="0" fontId="10" fillId="5" borderId="13" xfId="0" applyFont="1" applyFill="1" applyBorder="1"/>
    <xf numFmtId="0" fontId="8" fillId="0" borderId="13" xfId="0" applyFont="1" applyBorder="1"/>
    <xf numFmtId="0" fontId="10" fillId="6" borderId="14" xfId="0" applyFont="1" applyFill="1" applyBorder="1"/>
    <xf numFmtId="165" fontId="10" fillId="5" borderId="0" xfId="0" applyNumberFormat="1" applyFont="1" applyFill="1"/>
    <xf numFmtId="165" fontId="10" fillId="5" borderId="13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5" fontId="10" fillId="5" borderId="11" xfId="0" applyNumberFormat="1" applyFont="1" applyFill="1" applyBorder="1"/>
    <xf numFmtId="14" fontId="0" fillId="0" borderId="0" xfId="0" applyNumberFormat="1"/>
    <xf numFmtId="0" fontId="8" fillId="2" borderId="15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11" borderId="15" xfId="0" applyFont="1" applyFill="1" applyBorder="1" applyAlignment="1">
      <alignment horizontal="center"/>
    </xf>
    <xf numFmtId="165" fontId="10" fillId="12" borderId="0" xfId="0" applyNumberFormat="1" applyFont="1" applyFill="1"/>
    <xf numFmtId="0" fontId="10" fillId="13" borderId="0" xfId="0" applyFont="1" applyFill="1" applyAlignment="1">
      <alignment horizontal="right"/>
    </xf>
    <xf numFmtId="0" fontId="10" fillId="12" borderId="0" xfId="0" applyFont="1" applyFill="1"/>
    <xf numFmtId="0" fontId="8" fillId="9" borderId="0" xfId="0" applyFont="1" applyFill="1"/>
    <xf numFmtId="0" fontId="10" fillId="14" borderId="10" xfId="0" applyFont="1" applyFill="1" applyBorder="1"/>
    <xf numFmtId="0" fontId="18" fillId="0" borderId="0" xfId="0" applyFont="1"/>
    <xf numFmtId="0" fontId="0" fillId="0" borderId="0" xfId="0" applyAlignment="1">
      <alignment horizontal="center"/>
    </xf>
    <xf numFmtId="14" fontId="10" fillId="0" borderId="15" xfId="0" applyNumberFormat="1" applyFont="1" applyBorder="1"/>
    <xf numFmtId="0" fontId="10" fillId="0" borderId="15" xfId="0" applyFont="1" applyBorder="1"/>
    <xf numFmtId="0" fontId="8" fillId="3" borderId="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13" fillId="0" borderId="23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8" fillId="0" borderId="27" xfId="0" applyFont="1" applyBorder="1" applyAlignment="1">
      <alignment horizontal="right"/>
    </xf>
    <xf numFmtId="0" fontId="19" fillId="0" borderId="24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7" fillId="0" borderId="0" xfId="0" applyFont="1"/>
    <xf numFmtId="0" fontId="7" fillId="0" borderId="11" xfId="0" applyFont="1" applyBorder="1"/>
    <xf numFmtId="14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4" fillId="9" borderId="0" xfId="2" applyFill="1"/>
    <xf numFmtId="0" fontId="4" fillId="0" borderId="0" xfId="2"/>
    <xf numFmtId="0" fontId="4" fillId="0" borderId="29" xfId="2" applyBorder="1"/>
    <xf numFmtId="0" fontId="4" fillId="0" borderId="22" xfId="2" applyBorder="1"/>
    <xf numFmtId="0" fontId="4" fillId="10" borderId="29" xfId="2" applyFill="1" applyBorder="1"/>
    <xf numFmtId="0" fontId="10" fillId="0" borderId="21" xfId="0" applyFont="1" applyBorder="1"/>
    <xf numFmtId="14" fontId="10" fillId="0" borderId="2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1" fillId="17" borderId="0" xfId="2" applyFont="1" applyFill="1"/>
    <xf numFmtId="0" fontId="18" fillId="0" borderId="0" xfId="0" applyFont="1" applyAlignment="1">
      <alignment horizontal="center"/>
    </xf>
    <xf numFmtId="0" fontId="3" fillId="0" borderId="22" xfId="2" applyFont="1" applyBorder="1"/>
    <xf numFmtId="0" fontId="2" fillId="0" borderId="22" xfId="2" applyFont="1" applyBorder="1"/>
    <xf numFmtId="0" fontId="1" fillId="0" borderId="22" xfId="2" applyFont="1" applyBorder="1"/>
    <xf numFmtId="0" fontId="10" fillId="0" borderId="0" xfId="0" applyFont="1"/>
    <xf numFmtId="0" fontId="0" fillId="0" borderId="0" xfId="0"/>
    <xf numFmtId="0" fontId="10" fillId="0" borderId="15" xfId="0" applyFont="1" applyBorder="1"/>
    <xf numFmtId="0" fontId="0" fillId="0" borderId="15" xfId="0" applyBorder="1"/>
    <xf numFmtId="0" fontId="10" fillId="0" borderId="17" xfId="0" applyFont="1" applyBorder="1"/>
    <xf numFmtId="0" fontId="10" fillId="0" borderId="19" xfId="0" applyFont="1" applyBorder="1"/>
    <xf numFmtId="0" fontId="22" fillId="0" borderId="17" xfId="0" applyFont="1" applyBorder="1"/>
    <xf numFmtId="0" fontId="22" fillId="0" borderId="19" xfId="0" applyFont="1" applyBorder="1"/>
    <xf numFmtId="0" fontId="10" fillId="0" borderId="24" xfId="0" applyFont="1" applyBorder="1"/>
    <xf numFmtId="0" fontId="10" fillId="0" borderId="27" xfId="0" applyFont="1" applyBorder="1"/>
    <xf numFmtId="0" fontId="8" fillId="11" borderId="17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/>
    </xf>
    <xf numFmtId="0" fontId="7" fillId="16" borderId="2" xfId="0" applyFont="1" applyFill="1" applyBorder="1"/>
    <xf numFmtId="0" fontId="7" fillId="16" borderId="3" xfId="0" applyFont="1" applyFill="1" applyBorder="1"/>
    <xf numFmtId="0" fontId="0" fillId="16" borderId="0" xfId="0" applyFill="1"/>
    <xf numFmtId="0" fontId="8" fillId="2" borderId="4" xfId="0" applyFont="1" applyFill="1" applyBorder="1" applyAlignment="1">
      <alignment horizontal="center"/>
    </xf>
    <xf numFmtId="0" fontId="7" fillId="0" borderId="6" xfId="0" applyFont="1" applyBorder="1"/>
    <xf numFmtId="164" fontId="8" fillId="0" borderId="0" xfId="0" applyNumberFormat="1" applyFont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7" fillId="0" borderId="10" xfId="0" applyFont="1" applyBorder="1"/>
    <xf numFmtId="0" fontId="8" fillId="2" borderId="15" xfId="0" applyFont="1" applyFill="1" applyBorder="1" applyAlignment="1">
      <alignment horizontal="center"/>
    </xf>
    <xf numFmtId="0" fontId="7" fillId="0" borderId="15" xfId="0" applyFont="1" applyBorder="1"/>
    <xf numFmtId="0" fontId="10" fillId="0" borderId="21" xfId="0" applyFont="1" applyBorder="1"/>
    <xf numFmtId="0" fontId="0" fillId="0" borderId="21" xfId="0" applyBorder="1"/>
    <xf numFmtId="0" fontId="21" fillId="17" borderId="0" xfId="2" applyFont="1" applyFill="1" applyAlignment="1">
      <alignment horizontal="left" vertical="center" wrapText="1"/>
    </xf>
    <xf numFmtId="0" fontId="4" fillId="9" borderId="0" xfId="2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8" borderId="0" xfId="2" applyFont="1" applyFill="1" applyAlignment="1">
      <alignment horizontal="center" vertical="center" wrapText="1"/>
    </xf>
    <xf numFmtId="0" fontId="17" fillId="7" borderId="17" xfId="2" applyFont="1" applyFill="1" applyBorder="1" applyAlignment="1">
      <alignment horizontal="center" vertical="center" wrapText="1"/>
    </xf>
    <xf numFmtId="0" fontId="17" fillId="7" borderId="18" xfId="2" applyFont="1" applyFill="1" applyBorder="1" applyAlignment="1">
      <alignment horizontal="center" vertical="center" wrapText="1"/>
    </xf>
    <xf numFmtId="0" fontId="17" fillId="7" borderId="19" xfId="2" applyFont="1" applyFill="1" applyBorder="1" applyAlignment="1">
      <alignment horizontal="center" vertical="center" wrapText="1"/>
    </xf>
    <xf numFmtId="0" fontId="17" fillId="10" borderId="0" xfId="2" applyFont="1" applyFill="1" applyAlignment="1">
      <alignment horizontal="center" vertical="center" wrapText="1"/>
    </xf>
    <xf numFmtId="0" fontId="4" fillId="9" borderId="15" xfId="2" applyFill="1" applyBorder="1" applyAlignment="1">
      <alignment horizontal="center" vertical="center" textRotation="180" wrapText="1"/>
    </xf>
  </cellXfs>
  <cellStyles count="3">
    <cellStyle name="Normal" xfId="0" builtinId="0"/>
    <cellStyle name="Normal 2" xfId="1" xr:uid="{F8F5D70E-FA08-D142-A21C-8A10EC73678C}"/>
    <cellStyle name="Normal 2 2" xfId="2" xr:uid="{2999F805-5609-FE4D-B9CF-F9517174186F}"/>
  </cellStyles>
  <dxfs count="61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2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2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2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2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2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428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ESTATUS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037-4987-83D7-767C9E72529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037-4987-83D7-767C9E72529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2037-4987-83D7-767C9E72529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2037-4987-83D7-767C9E72529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2037-4987-83D7-767C9E72529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2037-4987-83D7-767C9E72529F}"/>
              </c:ext>
            </c:extLst>
          </c:dPt>
          <c:val>
            <c:numRef>
              <c:f>'AGO 24'!$C$6:$C$13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37-4987-83D7-767C9E725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ESTATUS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7EA-42E7-ACE6-D482E2E1D56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97EA-42E7-ACE6-D482E2E1D56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97EA-42E7-ACE6-D482E2E1D56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97EA-42E7-ACE6-D482E2E1D56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97EA-42E7-ACE6-D482E2E1D56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97EA-42E7-ACE6-D482E2E1D565}"/>
              </c:ext>
            </c:extLst>
          </c:dPt>
          <c:val>
            <c:numRef>
              <c:f>'NOV 24'!$C$6:$C$13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EA-42E7-ACE6-D482E2E1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'NOV 24'!$O$28:$O$57</c:f>
              <c:numCache>
                <c:formatCode>General</c:formatCode>
                <c:ptCount val="3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DCD-49AD-A637-F58C6C4E0BFD}"/>
            </c:ext>
          </c:extLst>
        </c:ser>
        <c:ser>
          <c:idx val="1"/>
          <c:order val="1"/>
          <c:tx>
            <c:v>Conctactos Diarios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'NOV 24'!$L$28:$L$57</c:f>
              <c:numCache>
                <c:formatCode>General</c:formatCode>
                <c:ptCount val="3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DCD-49AD-A637-F58C6C4E0BFD}"/>
            </c:ext>
          </c:extLst>
        </c:ser>
        <c:ser>
          <c:idx val="2"/>
          <c:order val="2"/>
          <c:tx>
            <c:v>Acumulado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'NOV 24'!$M$28:$M$57</c:f>
              <c:numCache>
                <c:formatCode>General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DCD-49AD-A637-F58C6C4E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480230"/>
        <c:axId val="399372895"/>
      </c:barChart>
      <c:catAx>
        <c:axId val="1475480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99372895"/>
        <c:crosses val="autoZero"/>
        <c:auto val="1"/>
        <c:lblAlgn val="ctr"/>
        <c:lblOffset val="100"/>
        <c:noMultiLvlLbl val="1"/>
      </c:catAx>
      <c:valAx>
        <c:axId val="399372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4754802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tx>
            <c:v>Contactos Diarios</c:v>
          </c:tx>
          <c:spPr>
            <a:ln cmpd="sng">
              <a:solidFill>
                <a:srgbClr val="EA4335"/>
              </a:solidFill>
            </a:ln>
          </c:spPr>
          <c:invertIfNegative val="0"/>
          <c:val>
            <c:numRef>
              <c:f>'NOV 24'!$L$28:$L$57</c:f>
              <c:numCache>
                <c:formatCode>General</c:formatCode>
                <c:ptCount val="3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0-4B52-A430-C4CC3D03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9819"/>
        <c:axId val="1107696846"/>
      </c:barChart>
      <c:lineChart>
        <c:grouping val="standard"/>
        <c:varyColors val="1"/>
        <c:ser>
          <c:idx val="0"/>
          <c:order val="0"/>
          <c:tx>
            <c:v>Meta</c:v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'NOV 24'!$O$28:$O$57</c:f>
              <c:numCache>
                <c:formatCode>General</c:formatCode>
                <c:ptCount val="3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0-4B52-A430-C4CC3D0370EE}"/>
            </c:ext>
          </c:extLst>
        </c:ser>
        <c:ser>
          <c:idx val="2"/>
          <c:order val="2"/>
          <c:tx>
            <c:v>Acumulado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val>
            <c:numRef>
              <c:f>'NOV 24'!$M$28:$M$57</c:f>
              <c:numCache>
                <c:formatCode>General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0-4B52-A430-C4CC3D03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9819"/>
        <c:axId val="1107696846"/>
      </c:lineChart>
      <c:catAx>
        <c:axId val="372059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07696846"/>
        <c:crosses val="autoZero"/>
        <c:auto val="1"/>
        <c:lblAlgn val="ctr"/>
        <c:lblOffset val="100"/>
        <c:noMultiLvlLbl val="1"/>
      </c:catAx>
      <c:valAx>
        <c:axId val="110769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72059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ESTATUS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978-4F25-9D3A-7859D2E0348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978-4F25-9D3A-7859D2E0348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978-4F25-9D3A-7859D2E0348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978-4F25-9D3A-7859D2E0348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978-4F25-9D3A-7859D2E0348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978-4F25-9D3A-7859D2E0348F}"/>
              </c:ext>
            </c:extLst>
          </c:dPt>
          <c:val>
            <c:numRef>
              <c:f>'DIC 24'!$C$6:$C$13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78-4F25-9D3A-7859D2E03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'DIC 24'!$O$28:$O$58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29C-4A75-BC64-BA818E199A4F}"/>
            </c:ext>
          </c:extLst>
        </c:ser>
        <c:ser>
          <c:idx val="1"/>
          <c:order val="1"/>
          <c:tx>
            <c:v>Conctactos Diarios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'DIC 24'!$L$28:$L$58</c:f>
              <c:numCache>
                <c:formatCode>General</c:formatCode>
                <c:ptCount val="31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29C-4A75-BC64-BA818E199A4F}"/>
            </c:ext>
          </c:extLst>
        </c:ser>
        <c:ser>
          <c:idx val="2"/>
          <c:order val="2"/>
          <c:tx>
            <c:v>Acumulado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'DIC 24'!$M$28:$M$58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29C-4A75-BC64-BA818E199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480230"/>
        <c:axId val="399372895"/>
      </c:barChart>
      <c:catAx>
        <c:axId val="1475480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99372895"/>
        <c:crosses val="autoZero"/>
        <c:auto val="1"/>
        <c:lblAlgn val="ctr"/>
        <c:lblOffset val="100"/>
        <c:noMultiLvlLbl val="1"/>
      </c:catAx>
      <c:valAx>
        <c:axId val="399372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4754802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layout>
        <c:manualLayout>
          <c:xMode val="edge"/>
          <c:yMode val="edge"/>
          <c:x val="0.34896254016402367"/>
          <c:y val="3.524209696626384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tx>
            <c:v>Contactos Diarios</c:v>
          </c:tx>
          <c:spPr>
            <a:ln cmpd="sng">
              <a:solidFill>
                <a:srgbClr val="EA4335"/>
              </a:solidFill>
            </a:ln>
          </c:spPr>
          <c:invertIfNegative val="0"/>
          <c:val>
            <c:numRef>
              <c:f>'DIC 24'!$N$28:$N$58</c:f>
              <c:numCache>
                <c:formatCode>General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2-4CF2-9C1D-D233ACED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9819"/>
        <c:axId val="1107696846"/>
      </c:barChart>
      <c:lineChart>
        <c:grouping val="standard"/>
        <c:varyColors val="1"/>
        <c:ser>
          <c:idx val="0"/>
          <c:order val="0"/>
          <c:tx>
            <c:v>Meta</c:v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'DIC 24'!$O$28:$O$58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2-4CF2-9C1D-D233ACEDDF2A}"/>
            </c:ext>
          </c:extLst>
        </c:ser>
        <c:ser>
          <c:idx val="2"/>
          <c:order val="2"/>
          <c:tx>
            <c:v>Acumulado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val>
            <c:numRef>
              <c:f>'DIC 24'!$M$28:$M$58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2-4CF2-9C1D-D233ACED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9819"/>
        <c:axId val="1107696846"/>
      </c:lineChart>
      <c:catAx>
        <c:axId val="372059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07696846"/>
        <c:crosses val="autoZero"/>
        <c:auto val="1"/>
        <c:lblAlgn val="ctr"/>
        <c:lblOffset val="100"/>
        <c:noMultiLvlLbl val="1"/>
      </c:catAx>
      <c:valAx>
        <c:axId val="110769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72059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'AGO 24'!$O$27:$O$57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837-4E96-9ECA-7168EAA1EB6D}"/>
            </c:ext>
          </c:extLst>
        </c:ser>
        <c:ser>
          <c:idx val="1"/>
          <c:order val="1"/>
          <c:tx>
            <c:v>Conctactos Diarios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'AGO 24'!$L$27:$L$57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837-4E96-9ECA-7168EAA1EB6D}"/>
            </c:ext>
          </c:extLst>
        </c:ser>
        <c:ser>
          <c:idx val="2"/>
          <c:order val="2"/>
          <c:tx>
            <c:v>Acumulado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'AGO 24'!$M$27:$M$57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837-4E96-9ECA-7168EAA1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480230"/>
        <c:axId val="399372895"/>
      </c:barChart>
      <c:catAx>
        <c:axId val="1475480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99372895"/>
        <c:crosses val="autoZero"/>
        <c:auto val="1"/>
        <c:lblAlgn val="ctr"/>
        <c:lblOffset val="100"/>
        <c:noMultiLvlLbl val="1"/>
      </c:catAx>
      <c:valAx>
        <c:axId val="399372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4754802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tx>
            <c:v>Contactos Diarios</c:v>
          </c:tx>
          <c:spPr>
            <a:ln cmpd="sng">
              <a:solidFill>
                <a:srgbClr val="EA4335"/>
              </a:solidFill>
            </a:ln>
          </c:spPr>
          <c:invertIfNegative val="0"/>
          <c:val>
            <c:numRef>
              <c:f>'AGO 24'!$N$27:$N$57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B-465D-9ED5-FDE4E861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9819"/>
        <c:axId val="1107696846"/>
      </c:barChart>
      <c:lineChart>
        <c:grouping val="standard"/>
        <c:varyColors val="1"/>
        <c:ser>
          <c:idx val="0"/>
          <c:order val="0"/>
          <c:tx>
            <c:v>Meta</c:v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'AGO 24'!$O$27:$O$57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B-465D-9ED5-FDE4E8615F45}"/>
            </c:ext>
          </c:extLst>
        </c:ser>
        <c:ser>
          <c:idx val="2"/>
          <c:order val="2"/>
          <c:tx>
            <c:v>Acumulado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val>
            <c:numRef>
              <c:f>'AGO 24'!$M$27:$M$57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B-465D-9ED5-FDE4E861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9819"/>
        <c:axId val="1107696846"/>
      </c:lineChart>
      <c:catAx>
        <c:axId val="372059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07696846"/>
        <c:crosses val="autoZero"/>
        <c:auto val="1"/>
        <c:lblAlgn val="ctr"/>
        <c:lblOffset val="100"/>
        <c:noMultiLvlLbl val="1"/>
      </c:catAx>
      <c:valAx>
        <c:axId val="110769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72059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ESTATUS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66F-4111-8D99-FDB3098669F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66F-4111-8D99-FDB3098669F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66F-4111-8D99-FDB3098669F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66F-4111-8D99-FDB3098669F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66F-4111-8D99-FDB3098669F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F66F-4111-8D99-FDB3098669F2}"/>
              </c:ext>
            </c:extLst>
          </c:dPt>
          <c:val>
            <c:numRef>
              <c:f>'SET 24'!$C$6:$C$13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6F-4111-8D99-FDB309866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'SET 24'!$O$28:$O$57</c:f>
              <c:numCache>
                <c:formatCode>General</c:formatCode>
                <c:ptCount val="3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31B-4DC1-9898-3160011936A1}"/>
            </c:ext>
          </c:extLst>
        </c:ser>
        <c:ser>
          <c:idx val="1"/>
          <c:order val="1"/>
          <c:tx>
            <c:v>Conctactos Diarios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'SET 24'!$L$28:$L$57</c:f>
              <c:numCache>
                <c:formatCode>General</c:formatCode>
                <c:ptCount val="3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31B-4DC1-9898-3160011936A1}"/>
            </c:ext>
          </c:extLst>
        </c:ser>
        <c:ser>
          <c:idx val="2"/>
          <c:order val="2"/>
          <c:tx>
            <c:v>Acumulado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'SET 24'!$M$28:$M$57</c:f>
              <c:numCache>
                <c:formatCode>General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31B-4DC1-9898-316001193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480230"/>
        <c:axId val="399372895"/>
      </c:barChart>
      <c:catAx>
        <c:axId val="1475480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99372895"/>
        <c:crosses val="autoZero"/>
        <c:auto val="1"/>
        <c:lblAlgn val="ctr"/>
        <c:lblOffset val="100"/>
        <c:noMultiLvlLbl val="1"/>
      </c:catAx>
      <c:valAx>
        <c:axId val="399372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4754802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tx>
            <c:v>Contactos Diarios</c:v>
          </c:tx>
          <c:spPr>
            <a:ln cmpd="sng">
              <a:solidFill>
                <a:srgbClr val="EA4335"/>
              </a:solidFill>
            </a:ln>
          </c:spPr>
          <c:invertIfNegative val="0"/>
          <c:val>
            <c:numRef>
              <c:f>'SET 24'!$L$28:$L$57</c:f>
              <c:numCache>
                <c:formatCode>General</c:formatCode>
                <c:ptCount val="3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6-4E17-9858-0BDE952F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9819"/>
        <c:axId val="1107696846"/>
      </c:barChart>
      <c:lineChart>
        <c:grouping val="standard"/>
        <c:varyColors val="1"/>
        <c:ser>
          <c:idx val="0"/>
          <c:order val="0"/>
          <c:tx>
            <c:v>Meta</c:v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'SET 24'!$O$28:$O$57</c:f>
              <c:numCache>
                <c:formatCode>General</c:formatCode>
                <c:ptCount val="3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6-4E17-9858-0BDE952FEB90}"/>
            </c:ext>
          </c:extLst>
        </c:ser>
        <c:ser>
          <c:idx val="2"/>
          <c:order val="2"/>
          <c:tx>
            <c:v>Acumulado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val>
            <c:numRef>
              <c:f>'SET 24'!$M$28:$M$57</c:f>
              <c:numCache>
                <c:formatCode>General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6-4E17-9858-0BDE952F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9819"/>
        <c:axId val="1107696846"/>
      </c:lineChart>
      <c:catAx>
        <c:axId val="372059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07696846"/>
        <c:crosses val="autoZero"/>
        <c:auto val="1"/>
        <c:lblAlgn val="ctr"/>
        <c:lblOffset val="100"/>
        <c:noMultiLvlLbl val="1"/>
      </c:catAx>
      <c:valAx>
        <c:axId val="110769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72059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ESTATUS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122-4056-B71E-089ED7374DB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122-4056-B71E-089ED7374DB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122-4056-B71E-089ED7374DB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122-4056-B71E-089ED7374DB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122-4056-B71E-089ED7374DB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122-4056-B71E-089ED7374DB9}"/>
              </c:ext>
            </c:extLst>
          </c:dPt>
          <c:val>
            <c:numRef>
              <c:f>'OCT 24'!$C$6:$C$13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22-4056-B71E-089ED737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Meta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'OCT 24'!$O$26:$O$56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7FE-45DC-BE7A-CD445DD8CD51}"/>
            </c:ext>
          </c:extLst>
        </c:ser>
        <c:ser>
          <c:idx val="1"/>
          <c:order val="1"/>
          <c:tx>
            <c:v>Conctactos Diarios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'OCT 24'!$L$26:$L$56</c:f>
              <c:numCache>
                <c:formatCode>General</c:formatCode>
                <c:ptCount val="31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7FE-45DC-BE7A-CD445DD8CD51}"/>
            </c:ext>
          </c:extLst>
        </c:ser>
        <c:ser>
          <c:idx val="2"/>
          <c:order val="2"/>
          <c:tx>
            <c:v>Acumulado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'OCT 24'!$M$26:$M$56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7FE-45DC-BE7A-CD445DD8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480230"/>
        <c:axId val="399372895"/>
      </c:barChart>
      <c:catAx>
        <c:axId val="14754802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99372895"/>
        <c:crosses val="autoZero"/>
        <c:auto val="1"/>
        <c:lblAlgn val="ctr"/>
        <c:lblOffset val="100"/>
        <c:noMultiLvlLbl val="1"/>
      </c:catAx>
      <c:valAx>
        <c:axId val="3993728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47548023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PE" b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tx>
            <c:v>Contactos Diarios</c:v>
          </c:tx>
          <c:spPr>
            <a:ln cmpd="sng">
              <a:solidFill>
                <a:srgbClr val="EA4335"/>
              </a:solidFill>
            </a:ln>
          </c:spPr>
          <c:invertIfNegative val="0"/>
          <c:val>
            <c:numRef>
              <c:f>'OCT 24'!$N$26:$N$56</c:f>
              <c:numCache>
                <c:formatCode>General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F-4ECE-8A0B-2412E47D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059819"/>
        <c:axId val="1107696846"/>
      </c:barChart>
      <c:lineChart>
        <c:grouping val="standard"/>
        <c:varyColors val="1"/>
        <c:ser>
          <c:idx val="0"/>
          <c:order val="0"/>
          <c:tx>
            <c:v>Meta</c:v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'OCT 24'!$O$26:$O$56</c:f>
              <c:numCache>
                <c:formatCode>General</c:formatCode>
                <c:ptCount val="31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ECE-8A0B-2412E47DBB6D}"/>
            </c:ext>
          </c:extLst>
        </c:ser>
        <c:ser>
          <c:idx val="2"/>
          <c:order val="2"/>
          <c:tx>
            <c:v>Acumulado</c:v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val>
            <c:numRef>
              <c:f>'OCT 24'!$M$26:$M$56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F-4ECE-8A0B-2412E47D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059819"/>
        <c:axId val="1107696846"/>
      </c:lineChart>
      <c:catAx>
        <c:axId val="372059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07696846"/>
        <c:crosses val="autoZero"/>
        <c:auto val="1"/>
        <c:lblAlgn val="ctr"/>
        <c:lblOffset val="100"/>
        <c:noMultiLvlLbl val="1"/>
      </c:catAx>
      <c:valAx>
        <c:axId val="1107696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3720598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3</xdr:row>
      <xdr:rowOff>171450</xdr:rowOff>
    </xdr:from>
    <xdr:ext cx="4038600" cy="2841914"/>
    <xdr:graphicFrame macro="">
      <xdr:nvGraphicFramePr>
        <xdr:cNvPr id="4" name="Chart 4" title="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392545</xdr:colOff>
      <xdr:row>3</xdr:row>
      <xdr:rowOff>28863</xdr:rowOff>
    </xdr:from>
    <xdr:ext cx="6290411" cy="2892137"/>
    <xdr:graphicFrame macro="">
      <xdr:nvGraphicFramePr>
        <xdr:cNvPr id="5" name="Chart 5" title="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357185</xdr:colOff>
      <xdr:row>3</xdr:row>
      <xdr:rowOff>32833</xdr:rowOff>
    </xdr:from>
    <xdr:ext cx="5646452" cy="2992076"/>
    <xdr:graphicFrame macro="">
      <xdr:nvGraphicFramePr>
        <xdr:cNvPr id="6" name="Chart 6" title="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3</xdr:row>
      <xdr:rowOff>171450</xdr:rowOff>
    </xdr:from>
    <xdr:ext cx="3505200" cy="2162175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4880CF21-6011-4188-8AE8-5763845E0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282223</xdr:colOff>
      <xdr:row>3</xdr:row>
      <xdr:rowOff>50939</xdr:rowOff>
    </xdr:from>
    <xdr:ext cx="8040064" cy="3265171"/>
    <xdr:graphicFrame macro="">
      <xdr:nvGraphicFramePr>
        <xdr:cNvPr id="3" name="Chart 5" title="Gráfico">
          <a:extLst>
            <a:ext uri="{FF2B5EF4-FFF2-40B4-BE49-F238E27FC236}">
              <a16:creationId xmlns:a16="http://schemas.microsoft.com/office/drawing/2014/main" id="{47C6830A-3AD3-4FA1-8C21-8381AE019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437445</xdr:colOff>
      <xdr:row>3</xdr:row>
      <xdr:rowOff>42022</xdr:rowOff>
    </xdr:from>
    <xdr:ext cx="6828635" cy="3259978"/>
    <xdr:graphicFrame macro="">
      <xdr:nvGraphicFramePr>
        <xdr:cNvPr id="4" name="Chart 6" title="Gráfico">
          <a:extLst>
            <a:ext uri="{FF2B5EF4-FFF2-40B4-BE49-F238E27FC236}">
              <a16:creationId xmlns:a16="http://schemas.microsoft.com/office/drawing/2014/main" id="{A1CD880A-5411-44BB-9288-DF5849EFA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1587500</xdr:colOff>
      <xdr:row>3</xdr:row>
      <xdr:rowOff>171450</xdr:rowOff>
    </xdr:from>
    <xdr:ext cx="4419600" cy="2876550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C2F5DE26-22A4-4B34-B0F9-43625348C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539751</xdr:colOff>
      <xdr:row>3</xdr:row>
      <xdr:rowOff>158417</xdr:rowOff>
    </xdr:from>
    <xdr:ext cx="5917198" cy="2968958"/>
    <xdr:graphicFrame macro="">
      <xdr:nvGraphicFramePr>
        <xdr:cNvPr id="3" name="Chart 5" title="Gráfico">
          <a:extLst>
            <a:ext uri="{FF2B5EF4-FFF2-40B4-BE49-F238E27FC236}">
              <a16:creationId xmlns:a16="http://schemas.microsoft.com/office/drawing/2014/main" id="{7077A014-2953-4166-992B-13D102605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619125</xdr:colOff>
      <xdr:row>3</xdr:row>
      <xdr:rowOff>178469</xdr:rowOff>
    </xdr:from>
    <xdr:ext cx="6207125" cy="2631406"/>
    <xdr:graphicFrame macro="">
      <xdr:nvGraphicFramePr>
        <xdr:cNvPr id="4" name="Chart 6" title="Gráfico">
          <a:extLst>
            <a:ext uri="{FF2B5EF4-FFF2-40B4-BE49-F238E27FC236}">
              <a16:creationId xmlns:a16="http://schemas.microsoft.com/office/drawing/2014/main" id="{F8D71DC9-0793-4C02-9E87-AF0E9D4B3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1630948</xdr:colOff>
      <xdr:row>3</xdr:row>
      <xdr:rowOff>171450</xdr:rowOff>
    </xdr:from>
    <xdr:ext cx="4372810" cy="2930023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540F3B7B-D392-41B1-B6DF-5C0F10A8D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762000</xdr:colOff>
      <xdr:row>3</xdr:row>
      <xdr:rowOff>158416</xdr:rowOff>
    </xdr:from>
    <xdr:ext cx="5664869" cy="2956426"/>
    <xdr:graphicFrame macro="">
      <xdr:nvGraphicFramePr>
        <xdr:cNvPr id="3" name="Chart 5" title="Gráfico">
          <a:extLst>
            <a:ext uri="{FF2B5EF4-FFF2-40B4-BE49-F238E27FC236}">
              <a16:creationId xmlns:a16="http://schemas.microsoft.com/office/drawing/2014/main" id="{970AE902-15F1-4618-99FF-21E7802B2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378493</xdr:colOff>
      <xdr:row>3</xdr:row>
      <xdr:rowOff>148390</xdr:rowOff>
    </xdr:from>
    <xdr:ext cx="5851191" cy="2846136"/>
    <xdr:graphicFrame macro="">
      <xdr:nvGraphicFramePr>
        <xdr:cNvPr id="4" name="Chart 6" title="Gráfico">
          <a:extLst>
            <a:ext uri="{FF2B5EF4-FFF2-40B4-BE49-F238E27FC236}">
              <a16:creationId xmlns:a16="http://schemas.microsoft.com/office/drawing/2014/main" id="{26F27308-0E1F-4042-A09F-5B49AA458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1312333</xdr:colOff>
      <xdr:row>3</xdr:row>
      <xdr:rowOff>171450</xdr:rowOff>
    </xdr:from>
    <xdr:ext cx="4701823" cy="3059994"/>
    <xdr:graphicFrame macro="">
      <xdr:nvGraphicFramePr>
        <xdr:cNvPr id="2" name="Chart 4" title="Gráfico">
          <a:extLst>
            <a:ext uri="{FF2B5EF4-FFF2-40B4-BE49-F238E27FC236}">
              <a16:creationId xmlns:a16="http://schemas.microsoft.com/office/drawing/2014/main" id="{F68C1A30-AC1C-48A2-9F8D-244BBD318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352778</xdr:colOff>
      <xdr:row>3</xdr:row>
      <xdr:rowOff>118311</xdr:rowOff>
    </xdr:from>
    <xdr:ext cx="6244537" cy="3268356"/>
    <xdr:graphicFrame macro="">
      <xdr:nvGraphicFramePr>
        <xdr:cNvPr id="3" name="Chart 5" title="Gráfico">
          <a:extLst>
            <a:ext uri="{FF2B5EF4-FFF2-40B4-BE49-F238E27FC236}">
              <a16:creationId xmlns:a16="http://schemas.microsoft.com/office/drawing/2014/main" id="{5379AD78-345D-4DC6-8BAA-D7CBC8459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338667</xdr:colOff>
      <xdr:row>3</xdr:row>
      <xdr:rowOff>108285</xdr:rowOff>
    </xdr:from>
    <xdr:ext cx="6619596" cy="3334826"/>
    <xdr:graphicFrame macro="">
      <xdr:nvGraphicFramePr>
        <xdr:cNvPr id="4" name="Chart 6" title="Gráfico">
          <a:extLst>
            <a:ext uri="{FF2B5EF4-FFF2-40B4-BE49-F238E27FC236}">
              <a16:creationId xmlns:a16="http://schemas.microsoft.com/office/drawing/2014/main" id="{71C9C1C1-77A2-4E46-9CD1-1F5D55627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35</xdr:row>
      <xdr:rowOff>31750</xdr:rowOff>
    </xdr:from>
    <xdr:to>
      <xdr:col>31</xdr:col>
      <xdr:colOff>254000</xdr:colOff>
      <xdr:row>65</xdr:row>
      <xdr:rowOff>95250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887ACA3C-03EE-E743-9292-D0189B92E08C}"/>
            </a:ext>
          </a:extLst>
        </xdr:cNvPr>
        <xdr:cNvCxnSpPr/>
      </xdr:nvCxnSpPr>
      <xdr:spPr>
        <a:xfrm>
          <a:off x="898525" y="7156450"/>
          <a:ext cx="9197975" cy="61341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7</xdr:row>
      <xdr:rowOff>107950</xdr:rowOff>
    </xdr:from>
    <xdr:to>
      <xdr:col>30</xdr:col>
      <xdr:colOff>158750</xdr:colOff>
      <xdr:row>33</xdr:row>
      <xdr:rowOff>114300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A226E513-A2D3-764D-9CEF-A9159A68E6AA}"/>
            </a:ext>
          </a:extLst>
        </xdr:cNvPr>
        <xdr:cNvCxnSpPr/>
      </xdr:nvCxnSpPr>
      <xdr:spPr>
        <a:xfrm flipV="1">
          <a:off x="952500" y="1543050"/>
          <a:ext cx="8718550" cy="52895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18"/>
  <sheetViews>
    <sheetView showGridLines="0" tabSelected="1" zoomScale="110" zoomScaleNormal="110" workbookViewId="0">
      <pane ySplit="3" topLeftCell="A4" activePane="bottomLeft" state="frozen"/>
      <selection pane="bottomLeft" activeCell="E40" sqref="E40"/>
    </sheetView>
  </sheetViews>
  <sheetFormatPr baseColWidth="10" defaultColWidth="12.5" defaultRowHeight="15.75" customHeight="1" x14ac:dyDescent="0.15"/>
  <cols>
    <col min="1" max="1" width="5.5" customWidth="1"/>
    <col min="2" max="2" width="17.33203125" style="41" customWidth="1"/>
    <col min="3" max="3" width="24.5" customWidth="1"/>
    <col min="4" max="4" width="17.6640625" customWidth="1"/>
    <col min="5" max="5" width="17.1640625" customWidth="1"/>
    <col min="6" max="6" width="31.5" customWidth="1"/>
    <col min="7" max="7" width="17.5" customWidth="1"/>
    <col min="8" max="8" width="23.83203125" customWidth="1"/>
    <col min="9" max="9" width="29" customWidth="1"/>
    <col min="10" max="10" width="15.5" customWidth="1"/>
    <col min="11" max="11" width="16.33203125" customWidth="1"/>
    <col min="12" max="12" width="20.33203125" customWidth="1"/>
    <col min="13" max="14" width="14.6640625" customWidth="1"/>
    <col min="15" max="15" width="16.5" customWidth="1"/>
  </cols>
  <sheetData>
    <row r="1" spans="2:30" ht="23" x14ac:dyDescent="0.1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23" x14ac:dyDescent="0.15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2:30" ht="13" x14ac:dyDescent="0.15">
      <c r="B3" s="1" t="s">
        <v>1</v>
      </c>
      <c r="C3" s="1" t="s">
        <v>2</v>
      </c>
      <c r="D3" s="1" t="s">
        <v>27</v>
      </c>
      <c r="E3" s="2" t="s">
        <v>3</v>
      </c>
      <c r="F3" s="1" t="s">
        <v>25</v>
      </c>
      <c r="G3" s="2" t="s">
        <v>4</v>
      </c>
      <c r="H3" s="2" t="s">
        <v>5</v>
      </c>
      <c r="I3" s="101" t="s">
        <v>6</v>
      </c>
      <c r="J3" s="102"/>
      <c r="K3" s="2" t="s">
        <v>1</v>
      </c>
      <c r="L3" s="2" t="s">
        <v>7</v>
      </c>
      <c r="M3" s="2" t="s">
        <v>8</v>
      </c>
      <c r="N3" s="2" t="s">
        <v>9</v>
      </c>
      <c r="O3" s="3" t="s">
        <v>10</v>
      </c>
    </row>
    <row r="4" spans="2:30" ht="23" x14ac:dyDescent="0.15"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0" ht="15.75" customHeight="1" x14ac:dyDescent="0.25">
      <c r="B5" s="5" t="s">
        <v>11</v>
      </c>
      <c r="C5" s="6" t="s">
        <v>12</v>
      </c>
      <c r="D5" s="33"/>
      <c r="E5" s="4"/>
      <c r="F5" s="4"/>
      <c r="G5" s="4"/>
      <c r="H5" s="7"/>
      <c r="I5" s="4"/>
      <c r="J5" s="4"/>
      <c r="K5" s="4"/>
      <c r="L5" s="4"/>
      <c r="M5" s="4"/>
      <c r="N5" s="4"/>
      <c r="O5" s="4"/>
    </row>
    <row r="6" spans="2:30" ht="15" customHeight="1" x14ac:dyDescent="0.25">
      <c r="B6" s="64" t="s">
        <v>28</v>
      </c>
      <c r="C6" s="62">
        <f>COUNTIF(H27:H187,"Prospección")</f>
        <v>0</v>
      </c>
      <c r="D6" s="33"/>
      <c r="E6" s="4"/>
      <c r="F6" s="4"/>
      <c r="G6" s="4"/>
      <c r="H6" s="7"/>
      <c r="I6" s="4"/>
      <c r="J6" s="4"/>
      <c r="K6" s="4"/>
      <c r="L6" s="4"/>
      <c r="M6" s="4"/>
      <c r="N6" s="4"/>
      <c r="O6" s="4"/>
    </row>
    <row r="7" spans="2:30" ht="12.75" customHeight="1" x14ac:dyDescent="0.15">
      <c r="B7" s="65" t="s">
        <v>13</v>
      </c>
      <c r="C7" s="62">
        <f>COUNTIF(H27:H187,"Invitación")</f>
        <v>0</v>
      </c>
      <c r="D7" s="33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0" ht="12.75" customHeight="1" x14ac:dyDescent="0.15">
      <c r="B8" s="66" t="s">
        <v>15</v>
      </c>
      <c r="C8" s="62">
        <f>COUNTIF(H27:H187,"Presentación")</f>
        <v>0</v>
      </c>
      <c r="D8" s="33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30" ht="12.75" customHeight="1" x14ac:dyDescent="0.15">
      <c r="B9" s="67" t="s">
        <v>14</v>
      </c>
      <c r="C9" s="62">
        <f>COUNTIF(H27:H187,"En Seguimiento")</f>
        <v>0</v>
      </c>
      <c r="D9" s="33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30" ht="12.75" customHeight="1" x14ac:dyDescent="0.15">
      <c r="B10" s="68" t="s">
        <v>16</v>
      </c>
      <c r="C10" s="62">
        <f>COUNTIF(H26:H186,"Corriendo/Activo")</f>
        <v>0</v>
      </c>
      <c r="D10" s="3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30" ht="12.75" customHeight="1" x14ac:dyDescent="0.15">
      <c r="B11" s="69" t="s">
        <v>29</v>
      </c>
      <c r="C11" s="62">
        <f>COUNTIF(H27:H187,"Next")</f>
        <v>0</v>
      </c>
      <c r="D11" s="3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30" ht="12.75" customHeight="1" x14ac:dyDescent="0.15">
      <c r="B12" s="70" t="s">
        <v>30</v>
      </c>
      <c r="C12" s="62">
        <f>COUNTIF(H27:H187,"Más Adelante")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30" ht="12.75" customHeight="1" x14ac:dyDescent="0.15">
      <c r="B13" s="71" t="s">
        <v>17</v>
      </c>
      <c r="C13" s="63">
        <f>COUNTIF(H27:H187,"Cerrado/Firmado")</f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0" ht="13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30" ht="13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2:30" ht="13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3" x14ac:dyDescent="0.15"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ht="13" x14ac:dyDescent="0.15">
      <c r="B18" s="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3" x14ac:dyDescent="0.15">
      <c r="B19" s="8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3" x14ac:dyDescent="0.15">
      <c r="B20" s="8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3" x14ac:dyDescent="0.15">
      <c r="B21" s="8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3" x14ac:dyDescent="0.15">
      <c r="B22" s="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3" x14ac:dyDescent="0.15">
      <c r="B23" s="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13" x14ac:dyDescent="0.15">
      <c r="B24" s="8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13" x14ac:dyDescent="0.15">
      <c r="B25" s="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3" x14ac:dyDescent="0.15">
      <c r="B26" s="34" t="s">
        <v>1</v>
      </c>
      <c r="C26" s="34" t="s">
        <v>2</v>
      </c>
      <c r="D26" s="34" t="s">
        <v>27</v>
      </c>
      <c r="E26" s="34" t="s">
        <v>3</v>
      </c>
      <c r="F26" s="34" t="s">
        <v>25</v>
      </c>
      <c r="G26" s="34" t="s">
        <v>4</v>
      </c>
      <c r="H26" s="34" t="s">
        <v>5</v>
      </c>
      <c r="I26" s="95" t="s">
        <v>6</v>
      </c>
      <c r="J26" s="96"/>
      <c r="K26" s="61" t="s">
        <v>1</v>
      </c>
      <c r="L26" s="61" t="s">
        <v>7</v>
      </c>
      <c r="M26" s="61" t="s">
        <v>8</v>
      </c>
      <c r="N26" s="61" t="s">
        <v>9</v>
      </c>
      <c r="O26" s="60" t="s">
        <v>10</v>
      </c>
    </row>
    <row r="27" spans="1:15" ht="13" x14ac:dyDescent="0.15">
      <c r="A27" s="41">
        <v>1</v>
      </c>
      <c r="B27" s="58"/>
      <c r="C27" s="43"/>
      <c r="D27" s="43"/>
      <c r="E27" s="43"/>
      <c r="F27" s="43"/>
      <c r="G27" s="43"/>
      <c r="H27" s="43"/>
      <c r="I27" s="93"/>
      <c r="J27" s="94"/>
      <c r="K27" s="35">
        <v>45505</v>
      </c>
      <c r="L27" s="36">
        <f>COUNTIF(B$27:B$438,"1/08/2024")</f>
        <v>0</v>
      </c>
      <c r="M27" s="37">
        <f>L27</f>
        <v>0</v>
      </c>
      <c r="N27" s="38">
        <f t="shared" ref="N27:N57" si="0">O27-M27</f>
        <v>300</v>
      </c>
      <c r="O27" s="39">
        <v>300</v>
      </c>
    </row>
    <row r="28" spans="1:15" ht="13" x14ac:dyDescent="0.15">
      <c r="A28" s="41">
        <v>2</v>
      </c>
      <c r="B28" s="58"/>
      <c r="C28" s="43"/>
      <c r="D28" s="43"/>
      <c r="E28" s="43"/>
      <c r="F28" s="43"/>
      <c r="G28" s="43"/>
      <c r="H28" s="43"/>
      <c r="I28" s="89"/>
      <c r="J28" s="90"/>
      <c r="K28" s="35">
        <v>45506</v>
      </c>
      <c r="L28" s="36">
        <f>COUNTIF(B$27:B$438,"2/08/2024")</f>
        <v>0</v>
      </c>
      <c r="M28" s="37">
        <f t="shared" ref="M28:M57" si="1">L28+M27</f>
        <v>0</v>
      </c>
      <c r="N28" s="38">
        <f t="shared" si="0"/>
        <v>300</v>
      </c>
      <c r="O28" s="39">
        <v>300</v>
      </c>
    </row>
    <row r="29" spans="1:15" ht="13" x14ac:dyDescent="0.15">
      <c r="A29" s="41">
        <v>3</v>
      </c>
      <c r="B29" s="58"/>
      <c r="C29" s="43"/>
      <c r="D29" s="43"/>
      <c r="E29" s="43"/>
      <c r="F29" s="43"/>
      <c r="G29" s="43"/>
      <c r="H29" s="43"/>
      <c r="I29" s="89"/>
      <c r="J29" s="90"/>
      <c r="K29" s="35">
        <v>45507</v>
      </c>
      <c r="L29" s="36">
        <f>COUNTIF(B$27:B$438,"3/08/2024")</f>
        <v>0</v>
      </c>
      <c r="M29" s="37">
        <f t="shared" si="1"/>
        <v>0</v>
      </c>
      <c r="N29" s="38">
        <f t="shared" si="0"/>
        <v>300</v>
      </c>
      <c r="O29" s="39">
        <v>300</v>
      </c>
    </row>
    <row r="30" spans="1:15" ht="13" x14ac:dyDescent="0.15">
      <c r="A30" s="41">
        <v>4</v>
      </c>
      <c r="B30" s="58"/>
      <c r="C30" s="43"/>
      <c r="D30" s="43"/>
      <c r="E30" s="43"/>
      <c r="F30" s="43"/>
      <c r="G30" s="43"/>
      <c r="H30" s="43"/>
      <c r="I30" s="89"/>
      <c r="J30" s="90"/>
      <c r="K30" s="35">
        <v>45508</v>
      </c>
      <c r="L30" s="36">
        <f>COUNTIF(B$27:B$438,"4/08/2024")</f>
        <v>0</v>
      </c>
      <c r="M30" s="37">
        <f t="shared" si="1"/>
        <v>0</v>
      </c>
      <c r="N30" s="38">
        <f t="shared" si="0"/>
        <v>300</v>
      </c>
      <c r="O30" s="39">
        <v>300</v>
      </c>
    </row>
    <row r="31" spans="1:15" ht="13" x14ac:dyDescent="0.15">
      <c r="A31" s="41">
        <v>5</v>
      </c>
      <c r="B31" s="58"/>
      <c r="C31" s="43"/>
      <c r="D31" s="43"/>
      <c r="E31" s="43"/>
      <c r="F31" s="43"/>
      <c r="G31" s="43"/>
      <c r="H31" s="43"/>
      <c r="I31" s="89"/>
      <c r="J31" s="90"/>
      <c r="K31" s="35">
        <v>45509</v>
      </c>
      <c r="L31" s="36">
        <f>COUNTIF(B$27:B$438,"5/08/2024")</f>
        <v>0</v>
      </c>
      <c r="M31" s="37">
        <f t="shared" si="1"/>
        <v>0</v>
      </c>
      <c r="N31" s="38">
        <f t="shared" si="0"/>
        <v>300</v>
      </c>
      <c r="O31" s="39">
        <v>300</v>
      </c>
    </row>
    <row r="32" spans="1:15" ht="13" x14ac:dyDescent="0.15">
      <c r="A32" s="41">
        <v>6</v>
      </c>
      <c r="B32" s="58"/>
      <c r="C32" s="43"/>
      <c r="D32" s="43"/>
      <c r="E32" s="43"/>
      <c r="F32" s="43"/>
      <c r="G32" s="43"/>
      <c r="H32" s="43"/>
      <c r="I32" s="89"/>
      <c r="J32" s="90"/>
      <c r="K32" s="26">
        <v>45510</v>
      </c>
      <c r="L32" s="11">
        <f>COUNTIF(B$27:B$438,"6/08/2024")</f>
        <v>0</v>
      </c>
      <c r="M32" s="12">
        <f t="shared" si="1"/>
        <v>0</v>
      </c>
      <c r="N32" s="16">
        <f t="shared" si="0"/>
        <v>300</v>
      </c>
      <c r="O32" s="17">
        <v>300</v>
      </c>
    </row>
    <row r="33" spans="1:15" ht="13" x14ac:dyDescent="0.15">
      <c r="A33" s="41">
        <v>7</v>
      </c>
      <c r="B33" s="58"/>
      <c r="C33" s="43"/>
      <c r="D33" s="43"/>
      <c r="E33" s="43"/>
      <c r="F33" s="43"/>
      <c r="G33" s="43"/>
      <c r="H33" s="43"/>
      <c r="I33" s="89"/>
      <c r="J33" s="90"/>
      <c r="K33" s="26">
        <v>45511</v>
      </c>
      <c r="L33" s="11">
        <f>COUNTIF(B$27:B$438,"7/08/2024")</f>
        <v>0</v>
      </c>
      <c r="M33" s="12">
        <f t="shared" si="1"/>
        <v>0</v>
      </c>
      <c r="N33" s="16">
        <f t="shared" si="0"/>
        <v>300</v>
      </c>
      <c r="O33" s="17">
        <v>300</v>
      </c>
    </row>
    <row r="34" spans="1:15" ht="13" x14ac:dyDescent="0.15">
      <c r="A34" s="41">
        <v>8</v>
      </c>
      <c r="B34" s="58"/>
      <c r="C34" s="43"/>
      <c r="D34" s="43"/>
      <c r="E34" s="43"/>
      <c r="F34" s="43"/>
      <c r="G34" s="43"/>
      <c r="H34" s="43"/>
      <c r="I34" s="89"/>
      <c r="J34" s="90"/>
      <c r="K34" s="26">
        <v>45512</v>
      </c>
      <c r="L34" s="11">
        <f>COUNTIF(B$27:B$438,"8/08/2024")</f>
        <v>0</v>
      </c>
      <c r="M34" s="12">
        <f>L34+M33</f>
        <v>0</v>
      </c>
      <c r="N34" s="16">
        <f t="shared" si="0"/>
        <v>300</v>
      </c>
      <c r="O34" s="17">
        <v>300</v>
      </c>
    </row>
    <row r="35" spans="1:15" ht="13" x14ac:dyDescent="0.15">
      <c r="A35" s="41">
        <v>9</v>
      </c>
      <c r="B35" s="58"/>
      <c r="C35" s="43"/>
      <c r="D35" s="43"/>
      <c r="E35" s="43"/>
      <c r="F35" s="43"/>
      <c r="G35" s="43"/>
      <c r="H35" s="43"/>
      <c r="I35" s="89"/>
      <c r="J35" s="90"/>
      <c r="K35" s="26">
        <v>45513</v>
      </c>
      <c r="L35" s="11">
        <f>COUNTIF(B$27:B$438,"9/08/2024")</f>
        <v>0</v>
      </c>
      <c r="M35" s="12">
        <f t="shared" si="1"/>
        <v>0</v>
      </c>
      <c r="N35" s="16">
        <f t="shared" si="0"/>
        <v>300</v>
      </c>
      <c r="O35" s="17">
        <v>300</v>
      </c>
    </row>
    <row r="36" spans="1:15" ht="13" x14ac:dyDescent="0.15">
      <c r="A36" s="41">
        <v>10</v>
      </c>
      <c r="B36" s="58"/>
      <c r="C36" s="43"/>
      <c r="D36" s="43"/>
      <c r="E36" s="43"/>
      <c r="F36" s="43"/>
      <c r="G36" s="43"/>
      <c r="H36" s="43"/>
      <c r="I36" s="89"/>
      <c r="J36" s="90"/>
      <c r="K36" s="26">
        <v>45514</v>
      </c>
      <c r="L36" s="11">
        <f>COUNTIF(B$27:B$438,"10/08/2024")</f>
        <v>0</v>
      </c>
      <c r="M36" s="12">
        <f t="shared" si="1"/>
        <v>0</v>
      </c>
      <c r="N36" s="16">
        <f t="shared" si="0"/>
        <v>300</v>
      </c>
      <c r="O36" s="17">
        <v>300</v>
      </c>
    </row>
    <row r="37" spans="1:15" ht="13" x14ac:dyDescent="0.15">
      <c r="A37" s="41">
        <v>1</v>
      </c>
      <c r="B37" s="58"/>
      <c r="C37" s="43"/>
      <c r="D37" s="43"/>
      <c r="E37" s="43"/>
      <c r="F37" s="43"/>
      <c r="G37" s="43"/>
      <c r="H37" s="43"/>
      <c r="I37" s="89"/>
      <c r="J37" s="90"/>
      <c r="K37" s="26">
        <v>45515</v>
      </c>
      <c r="L37" s="11">
        <f>COUNTIF(B$27:B$438,"11/08/2024")</f>
        <v>0</v>
      </c>
      <c r="M37" s="12">
        <f t="shared" si="1"/>
        <v>0</v>
      </c>
      <c r="N37" s="16">
        <f t="shared" si="0"/>
        <v>300</v>
      </c>
      <c r="O37" s="17">
        <v>300</v>
      </c>
    </row>
    <row r="38" spans="1:15" ht="13" x14ac:dyDescent="0.15">
      <c r="A38" s="41">
        <v>2</v>
      </c>
      <c r="B38" s="58"/>
      <c r="C38" s="43"/>
      <c r="D38" s="43"/>
      <c r="E38" s="43"/>
      <c r="F38" s="43"/>
      <c r="G38" s="43"/>
      <c r="H38" s="43"/>
      <c r="I38" s="89"/>
      <c r="J38" s="90"/>
      <c r="K38" s="26">
        <v>45516</v>
      </c>
      <c r="L38" s="11">
        <f>COUNTIF(B$27:B$438,"12/08/2024")</f>
        <v>0</v>
      </c>
      <c r="M38" s="12">
        <f t="shared" si="1"/>
        <v>0</v>
      </c>
      <c r="N38" s="16">
        <f t="shared" si="0"/>
        <v>300</v>
      </c>
      <c r="O38" s="17">
        <v>300</v>
      </c>
    </row>
    <row r="39" spans="1:15" ht="13" x14ac:dyDescent="0.15">
      <c r="A39" s="41">
        <v>3</v>
      </c>
      <c r="B39" s="58"/>
      <c r="C39" s="43"/>
      <c r="D39" s="43"/>
      <c r="E39" s="43"/>
      <c r="F39" s="43"/>
      <c r="G39" s="43"/>
      <c r="H39" s="43"/>
      <c r="I39" s="89"/>
      <c r="J39" s="90"/>
      <c r="K39" s="26">
        <v>45517</v>
      </c>
      <c r="L39" s="11">
        <f>COUNTIF(B$27:B$438,"13/08/2024")</f>
        <v>0</v>
      </c>
      <c r="M39" s="12">
        <f t="shared" si="1"/>
        <v>0</v>
      </c>
      <c r="N39" s="16">
        <f t="shared" si="0"/>
        <v>300</v>
      </c>
      <c r="O39" s="17">
        <v>300</v>
      </c>
    </row>
    <row r="40" spans="1:15" ht="13" x14ac:dyDescent="0.15">
      <c r="A40" s="41">
        <v>1</v>
      </c>
      <c r="B40" s="58"/>
      <c r="C40" s="43"/>
      <c r="D40" s="43"/>
      <c r="E40" s="43"/>
      <c r="F40" s="43"/>
      <c r="G40" s="43"/>
      <c r="H40" s="43"/>
      <c r="I40" s="89"/>
      <c r="J40" s="90"/>
      <c r="K40" s="26">
        <v>45518</v>
      </c>
      <c r="L40" s="11">
        <f>COUNTIF(B$27:B$438,"14/08/2024")</f>
        <v>0</v>
      </c>
      <c r="M40" s="12">
        <f t="shared" si="1"/>
        <v>0</v>
      </c>
      <c r="N40" s="16">
        <f t="shared" si="0"/>
        <v>300</v>
      </c>
      <c r="O40" s="17">
        <v>300</v>
      </c>
    </row>
    <row r="41" spans="1:15" ht="13" x14ac:dyDescent="0.15">
      <c r="A41" s="41">
        <v>2</v>
      </c>
      <c r="B41" s="58"/>
      <c r="C41" s="43"/>
      <c r="D41" s="43"/>
      <c r="E41" s="43"/>
      <c r="F41" s="43"/>
      <c r="G41" s="43"/>
      <c r="H41" s="43"/>
      <c r="I41" s="89"/>
      <c r="J41" s="90"/>
      <c r="K41" s="26">
        <v>45519</v>
      </c>
      <c r="L41" s="11">
        <f>COUNTIF(B$27:B$438,"15/08/2024")</f>
        <v>0</v>
      </c>
      <c r="M41" s="12">
        <f t="shared" si="1"/>
        <v>0</v>
      </c>
      <c r="N41" s="16">
        <f t="shared" si="0"/>
        <v>300</v>
      </c>
      <c r="O41" s="17">
        <v>300</v>
      </c>
    </row>
    <row r="42" spans="1:15" ht="13" x14ac:dyDescent="0.15">
      <c r="A42" s="41">
        <v>3</v>
      </c>
      <c r="B42" s="58"/>
      <c r="C42" s="43"/>
      <c r="D42" s="43"/>
      <c r="E42" s="43"/>
      <c r="F42" s="43"/>
      <c r="G42" s="43"/>
      <c r="H42" s="43"/>
      <c r="I42" s="89"/>
      <c r="J42" s="90"/>
      <c r="K42" s="26">
        <v>45520</v>
      </c>
      <c r="L42" s="11">
        <f>COUNTIF(B$27:B$438,"16/08/2024")</f>
        <v>0</v>
      </c>
      <c r="M42" s="12">
        <f t="shared" si="1"/>
        <v>0</v>
      </c>
      <c r="N42" s="16">
        <f t="shared" si="0"/>
        <v>300</v>
      </c>
      <c r="O42" s="17">
        <v>300</v>
      </c>
    </row>
    <row r="43" spans="1:15" ht="13" x14ac:dyDescent="0.15">
      <c r="A43" s="41">
        <v>4</v>
      </c>
      <c r="B43" s="58"/>
      <c r="C43" s="43"/>
      <c r="D43" s="43"/>
      <c r="E43" s="43"/>
      <c r="F43" s="43"/>
      <c r="G43" s="43"/>
      <c r="H43" s="43"/>
      <c r="I43" s="89"/>
      <c r="J43" s="90"/>
      <c r="K43" s="26">
        <v>45521</v>
      </c>
      <c r="L43" s="11">
        <f>COUNTIF(B$27:B$438,"17/08/2024")</f>
        <v>0</v>
      </c>
      <c r="M43" s="12">
        <f t="shared" si="1"/>
        <v>0</v>
      </c>
      <c r="N43" s="16">
        <f t="shared" si="0"/>
        <v>300</v>
      </c>
      <c r="O43" s="17">
        <v>300</v>
      </c>
    </row>
    <row r="44" spans="1:15" ht="13" x14ac:dyDescent="0.15">
      <c r="A44" s="41">
        <v>5</v>
      </c>
      <c r="B44" s="58"/>
      <c r="C44" s="43"/>
      <c r="D44" s="43"/>
      <c r="E44" s="43"/>
      <c r="F44" s="43"/>
      <c r="G44" s="43"/>
      <c r="H44" s="43"/>
      <c r="I44" s="89"/>
      <c r="J44" s="90"/>
      <c r="K44" s="26">
        <v>45522</v>
      </c>
      <c r="L44" s="11">
        <f>COUNTIF(B$27:B$438,"18/08/2024")</f>
        <v>0</v>
      </c>
      <c r="M44" s="12">
        <f t="shared" si="1"/>
        <v>0</v>
      </c>
      <c r="N44" s="16">
        <f t="shared" si="0"/>
        <v>300</v>
      </c>
      <c r="O44" s="17">
        <v>300</v>
      </c>
    </row>
    <row r="45" spans="1:15" ht="13" x14ac:dyDescent="0.15">
      <c r="A45" s="41">
        <v>6</v>
      </c>
      <c r="B45" s="58"/>
      <c r="C45" s="43"/>
      <c r="D45" s="43"/>
      <c r="E45" s="43"/>
      <c r="F45" s="43"/>
      <c r="G45" s="43"/>
      <c r="H45" s="43"/>
      <c r="I45" s="89"/>
      <c r="J45" s="90"/>
      <c r="K45" s="26">
        <v>45523</v>
      </c>
      <c r="L45" s="11">
        <f>COUNTIF(B$27:B$438,"19/08/2024")</f>
        <v>0</v>
      </c>
      <c r="M45" s="12">
        <f t="shared" si="1"/>
        <v>0</v>
      </c>
      <c r="N45" s="16">
        <f t="shared" si="0"/>
        <v>300</v>
      </c>
      <c r="O45" s="17">
        <v>300</v>
      </c>
    </row>
    <row r="46" spans="1:15" ht="13" x14ac:dyDescent="0.15">
      <c r="A46" s="41">
        <v>7</v>
      </c>
      <c r="B46" s="58"/>
      <c r="C46" s="43"/>
      <c r="D46" s="43"/>
      <c r="E46" s="43"/>
      <c r="F46" s="43"/>
      <c r="G46" s="43"/>
      <c r="H46" s="43"/>
      <c r="I46" s="89"/>
      <c r="J46" s="90"/>
      <c r="K46" s="26">
        <v>45524</v>
      </c>
      <c r="L46" s="11">
        <f>COUNTIF(B$27:B$438,"20/08/2024")</f>
        <v>0</v>
      </c>
      <c r="M46" s="12">
        <f t="shared" si="1"/>
        <v>0</v>
      </c>
      <c r="N46" s="16">
        <f t="shared" si="0"/>
        <v>300</v>
      </c>
      <c r="O46" s="17">
        <v>300</v>
      </c>
    </row>
    <row r="47" spans="1:15" ht="13" x14ac:dyDescent="0.15">
      <c r="A47" s="41">
        <v>8</v>
      </c>
      <c r="B47" s="58"/>
      <c r="C47" s="43"/>
      <c r="D47" s="43"/>
      <c r="E47" s="43"/>
      <c r="F47" s="43"/>
      <c r="G47" s="43"/>
      <c r="H47" s="43"/>
      <c r="I47" s="89"/>
      <c r="J47" s="90"/>
      <c r="K47" s="26">
        <v>45525</v>
      </c>
      <c r="L47" s="11">
        <f>COUNTIF(B$27:B$438,"21/08/2024")</f>
        <v>0</v>
      </c>
      <c r="M47" s="12">
        <f t="shared" si="1"/>
        <v>0</v>
      </c>
      <c r="N47" s="16">
        <f t="shared" si="0"/>
        <v>300</v>
      </c>
      <c r="O47" s="17">
        <v>300</v>
      </c>
    </row>
    <row r="48" spans="1:15" ht="13" x14ac:dyDescent="0.15">
      <c r="A48" s="41">
        <v>9</v>
      </c>
      <c r="B48" s="58"/>
      <c r="C48" s="43"/>
      <c r="D48" s="43"/>
      <c r="E48" s="43"/>
      <c r="F48" s="43"/>
      <c r="G48" s="43"/>
      <c r="H48" s="43"/>
      <c r="I48" s="89"/>
      <c r="J48" s="90"/>
      <c r="K48" s="26">
        <v>45526</v>
      </c>
      <c r="L48" s="11">
        <f>COUNTIF(B$27:B$438,"22/08/2024")</f>
        <v>0</v>
      </c>
      <c r="M48" s="12">
        <f t="shared" si="1"/>
        <v>0</v>
      </c>
      <c r="N48" s="16">
        <f t="shared" si="0"/>
        <v>300</v>
      </c>
      <c r="O48" s="17">
        <v>300</v>
      </c>
    </row>
    <row r="49" spans="1:15" ht="13" x14ac:dyDescent="0.15">
      <c r="A49" s="41">
        <v>10</v>
      </c>
      <c r="B49" s="58"/>
      <c r="C49" s="43"/>
      <c r="D49" s="43"/>
      <c r="E49" s="43"/>
      <c r="F49" s="43"/>
      <c r="G49" s="43"/>
      <c r="H49" s="43"/>
      <c r="I49" s="89"/>
      <c r="J49" s="90"/>
      <c r="K49" s="26">
        <v>45527</v>
      </c>
      <c r="L49" s="11">
        <f>COUNTIF(B$27:B$438,"23/08/2024")</f>
        <v>0</v>
      </c>
      <c r="M49" s="12">
        <f t="shared" si="1"/>
        <v>0</v>
      </c>
      <c r="N49" s="16">
        <f t="shared" si="0"/>
        <v>300</v>
      </c>
      <c r="O49" s="17">
        <v>300</v>
      </c>
    </row>
    <row r="50" spans="1:15" ht="13" x14ac:dyDescent="0.15">
      <c r="A50" s="41">
        <v>1</v>
      </c>
      <c r="B50" s="58"/>
      <c r="C50" s="43"/>
      <c r="D50" s="43"/>
      <c r="E50" s="43"/>
      <c r="F50" s="43"/>
      <c r="G50" s="43"/>
      <c r="H50" s="43"/>
      <c r="I50" s="89"/>
      <c r="J50" s="90"/>
      <c r="K50" s="26">
        <v>45528</v>
      </c>
      <c r="L50" s="11">
        <f>COUNTIF(B$27:B$438,"24/08/2024")</f>
        <v>0</v>
      </c>
      <c r="M50" s="12">
        <f t="shared" si="1"/>
        <v>0</v>
      </c>
      <c r="N50" s="16">
        <f t="shared" si="0"/>
        <v>300</v>
      </c>
      <c r="O50" s="17">
        <v>300</v>
      </c>
    </row>
    <row r="51" spans="1:15" ht="13" x14ac:dyDescent="0.15">
      <c r="A51" s="41">
        <v>2</v>
      </c>
      <c r="B51" s="58"/>
      <c r="C51" s="43"/>
      <c r="D51" s="43"/>
      <c r="E51" s="43"/>
      <c r="F51" s="43"/>
      <c r="G51" s="43"/>
      <c r="H51" s="43"/>
      <c r="I51" s="89"/>
      <c r="J51" s="90"/>
      <c r="K51" s="26">
        <v>45529</v>
      </c>
      <c r="L51" s="11">
        <f>COUNTIF(B$27:B$438,"25/08/2024")</f>
        <v>0</v>
      </c>
      <c r="M51" s="12">
        <f t="shared" si="1"/>
        <v>0</v>
      </c>
      <c r="N51" s="16">
        <f t="shared" si="0"/>
        <v>300</v>
      </c>
      <c r="O51" s="17">
        <v>300</v>
      </c>
    </row>
    <row r="52" spans="1:15" ht="13" x14ac:dyDescent="0.15">
      <c r="A52" s="41">
        <v>3</v>
      </c>
      <c r="B52" s="58"/>
      <c r="C52" s="43"/>
      <c r="D52" s="43"/>
      <c r="E52" s="43"/>
      <c r="F52" s="43"/>
      <c r="G52" s="43"/>
      <c r="H52" s="43"/>
      <c r="I52" s="89"/>
      <c r="J52" s="90"/>
      <c r="K52" s="26">
        <v>45530</v>
      </c>
      <c r="L52" s="11">
        <f>COUNTIF(B$27:B$438,"26/08/2024")</f>
        <v>0</v>
      </c>
      <c r="M52" s="12">
        <f t="shared" si="1"/>
        <v>0</v>
      </c>
      <c r="N52" s="16">
        <f t="shared" si="0"/>
        <v>300</v>
      </c>
      <c r="O52" s="17">
        <v>300</v>
      </c>
    </row>
    <row r="53" spans="1:15" ht="13" x14ac:dyDescent="0.15">
      <c r="A53" s="41">
        <v>4</v>
      </c>
      <c r="B53" s="58"/>
      <c r="C53" s="43"/>
      <c r="D53" s="43"/>
      <c r="E53" s="43"/>
      <c r="F53" s="43"/>
      <c r="G53" s="43"/>
      <c r="H53" s="43"/>
      <c r="I53" s="89"/>
      <c r="J53" s="90"/>
      <c r="K53" s="26">
        <v>45531</v>
      </c>
      <c r="L53" s="11">
        <f>COUNTIF(B$27:B$438,"27/08/2024")</f>
        <v>0</v>
      </c>
      <c r="M53" s="12">
        <f t="shared" si="1"/>
        <v>0</v>
      </c>
      <c r="N53" s="16">
        <f t="shared" si="0"/>
        <v>300</v>
      </c>
      <c r="O53" s="17">
        <v>300</v>
      </c>
    </row>
    <row r="54" spans="1:15" ht="13" x14ac:dyDescent="0.15">
      <c r="A54" s="41">
        <v>5</v>
      </c>
      <c r="B54" s="58"/>
      <c r="C54" s="43"/>
      <c r="D54" s="43"/>
      <c r="E54" s="43"/>
      <c r="F54" s="43"/>
      <c r="G54" s="43"/>
      <c r="H54" s="43"/>
      <c r="I54" s="91"/>
      <c r="J54" s="92"/>
      <c r="K54" s="26">
        <v>45532</v>
      </c>
      <c r="L54" s="11">
        <f>COUNTIF(B$27:B$438,"28/08/2024")</f>
        <v>0</v>
      </c>
      <c r="M54" s="12">
        <f t="shared" si="1"/>
        <v>0</v>
      </c>
      <c r="N54" s="16">
        <f t="shared" si="0"/>
        <v>300</v>
      </c>
      <c r="O54" s="17">
        <v>300</v>
      </c>
    </row>
    <row r="55" spans="1:15" ht="13" x14ac:dyDescent="0.15">
      <c r="A55" s="41">
        <v>6</v>
      </c>
      <c r="B55" s="58"/>
      <c r="C55" s="43"/>
      <c r="D55" s="43"/>
      <c r="E55" s="43"/>
      <c r="F55" s="43"/>
      <c r="G55" s="43"/>
      <c r="H55" s="43"/>
      <c r="I55" s="91"/>
      <c r="J55" s="92"/>
      <c r="K55" s="26">
        <v>45533</v>
      </c>
      <c r="L55" s="11">
        <f>COUNTIF(B$27:B$438,"29/08/2024")</f>
        <v>0</v>
      </c>
      <c r="M55" s="12">
        <f t="shared" si="1"/>
        <v>0</v>
      </c>
      <c r="N55" s="16">
        <f t="shared" si="0"/>
        <v>300</v>
      </c>
      <c r="O55" s="17">
        <v>300</v>
      </c>
    </row>
    <row r="56" spans="1:15" ht="13" x14ac:dyDescent="0.15">
      <c r="A56" s="41">
        <v>7</v>
      </c>
      <c r="B56" s="58"/>
      <c r="C56" s="43"/>
      <c r="D56" s="43"/>
      <c r="E56" s="43"/>
      <c r="F56" s="43"/>
      <c r="G56" s="43"/>
      <c r="H56" s="43"/>
      <c r="I56" s="89"/>
      <c r="J56" s="90"/>
      <c r="K56" s="26">
        <v>45534</v>
      </c>
      <c r="L56" s="11">
        <f>COUNTIF(B$27:B$438,"30/08/2024")</f>
        <v>0</v>
      </c>
      <c r="M56" s="12">
        <f t="shared" si="1"/>
        <v>0</v>
      </c>
      <c r="N56" s="16">
        <f t="shared" si="0"/>
        <v>300</v>
      </c>
      <c r="O56" s="17">
        <v>300</v>
      </c>
    </row>
    <row r="57" spans="1:15" ht="13" x14ac:dyDescent="0.15">
      <c r="A57" s="41">
        <v>8</v>
      </c>
      <c r="B57" s="58"/>
      <c r="C57" s="43"/>
      <c r="D57" s="43"/>
      <c r="E57" s="43"/>
      <c r="F57" s="43"/>
      <c r="G57" s="43"/>
      <c r="H57" s="43"/>
      <c r="I57" s="89"/>
      <c r="J57" s="90"/>
      <c r="K57" s="30">
        <v>45535</v>
      </c>
      <c r="L57" s="13">
        <f>COUNTIF(B$27:B$438,"31/08/2024")</f>
        <v>0</v>
      </c>
      <c r="M57" s="14">
        <f t="shared" si="1"/>
        <v>0</v>
      </c>
      <c r="N57" s="18">
        <f t="shared" si="0"/>
        <v>300</v>
      </c>
      <c r="O57" s="19">
        <v>300</v>
      </c>
    </row>
    <row r="58" spans="1:15" ht="13" x14ac:dyDescent="0.15">
      <c r="A58" s="41">
        <v>9</v>
      </c>
      <c r="B58" s="58"/>
      <c r="C58" s="43"/>
      <c r="D58" s="43"/>
      <c r="E58" s="43"/>
      <c r="F58" s="43"/>
      <c r="G58" s="43"/>
      <c r="H58" s="43"/>
      <c r="I58" s="89"/>
      <c r="J58" s="90"/>
      <c r="K58" s="20"/>
    </row>
    <row r="59" spans="1:15" ht="13" x14ac:dyDescent="0.15">
      <c r="A59" s="41">
        <v>10</v>
      </c>
      <c r="B59" s="58"/>
      <c r="C59" s="43"/>
      <c r="D59" s="43"/>
      <c r="E59" s="43"/>
      <c r="F59" s="43"/>
      <c r="G59" s="43"/>
      <c r="H59" s="43"/>
      <c r="I59" s="89"/>
      <c r="J59" s="90"/>
      <c r="K59" s="20"/>
    </row>
    <row r="60" spans="1:15" ht="13" x14ac:dyDescent="0.15">
      <c r="A60" s="41">
        <v>1</v>
      </c>
      <c r="B60" s="58"/>
      <c r="C60" s="43"/>
      <c r="D60" s="43"/>
      <c r="E60" s="43"/>
      <c r="F60" s="43"/>
      <c r="G60" s="43"/>
      <c r="H60" s="43"/>
      <c r="I60" s="91"/>
      <c r="J60" s="92"/>
      <c r="K60" s="20"/>
    </row>
    <row r="61" spans="1:15" ht="13" x14ac:dyDescent="0.15">
      <c r="A61" s="41">
        <v>2</v>
      </c>
      <c r="B61" s="58"/>
      <c r="C61" s="43"/>
      <c r="D61" s="43"/>
      <c r="E61" s="43"/>
      <c r="F61" s="43"/>
      <c r="G61" s="43"/>
      <c r="H61" s="43"/>
      <c r="I61" s="91"/>
      <c r="J61" s="92"/>
      <c r="K61" s="20"/>
      <c r="L61" s="40"/>
    </row>
    <row r="62" spans="1:15" ht="13" x14ac:dyDescent="0.15">
      <c r="A62" s="41">
        <v>3</v>
      </c>
      <c r="B62" s="58"/>
      <c r="C62" s="43"/>
      <c r="D62" s="43"/>
      <c r="E62" s="43"/>
      <c r="F62" s="43"/>
      <c r="G62" s="43"/>
      <c r="H62" s="43"/>
      <c r="I62" s="89"/>
      <c r="J62" s="90"/>
      <c r="K62" s="20"/>
      <c r="L62" s="40"/>
    </row>
    <row r="63" spans="1:15" ht="13" x14ac:dyDescent="0.15">
      <c r="A63" s="41">
        <v>4</v>
      </c>
      <c r="B63" s="58"/>
      <c r="C63" s="43"/>
      <c r="D63" s="43"/>
      <c r="E63" s="43"/>
      <c r="F63" s="43"/>
      <c r="G63" s="43"/>
      <c r="H63" s="43"/>
      <c r="I63" s="89"/>
      <c r="J63" s="90"/>
      <c r="K63" s="20"/>
    </row>
    <row r="64" spans="1:15" ht="13" x14ac:dyDescent="0.15">
      <c r="A64" s="41">
        <v>5</v>
      </c>
      <c r="B64" s="58"/>
      <c r="C64" s="43"/>
      <c r="D64" s="43"/>
      <c r="E64" s="43"/>
      <c r="F64" s="43"/>
      <c r="G64" s="43"/>
      <c r="H64" s="43"/>
      <c r="I64" s="91"/>
      <c r="J64" s="92"/>
      <c r="K64" s="20"/>
    </row>
    <row r="65" spans="1:12" ht="13" x14ac:dyDescent="0.15">
      <c r="A65" s="41">
        <v>6</v>
      </c>
      <c r="B65" s="58"/>
      <c r="C65" s="43"/>
      <c r="D65" s="43"/>
      <c r="E65" s="43"/>
      <c r="F65" s="43"/>
      <c r="G65" s="43"/>
      <c r="H65" s="43"/>
      <c r="I65" s="89"/>
      <c r="J65" s="90"/>
    </row>
    <row r="66" spans="1:12" ht="13" x14ac:dyDescent="0.15">
      <c r="A66" s="41">
        <v>7</v>
      </c>
      <c r="B66" s="58"/>
      <c r="C66" s="43"/>
      <c r="D66" s="43"/>
      <c r="E66" s="43"/>
      <c r="F66" s="43"/>
      <c r="G66" s="43"/>
      <c r="H66" s="43"/>
      <c r="I66" s="89"/>
      <c r="J66" s="90"/>
    </row>
    <row r="67" spans="1:12" ht="13" x14ac:dyDescent="0.15">
      <c r="A67" s="41">
        <v>8</v>
      </c>
      <c r="B67" s="58"/>
      <c r="C67" s="43"/>
      <c r="D67" s="43"/>
      <c r="E67" s="43"/>
      <c r="F67" s="43"/>
      <c r="G67" s="43"/>
      <c r="H67" s="43"/>
      <c r="I67" s="91"/>
      <c r="J67" s="92"/>
    </row>
    <row r="68" spans="1:12" ht="13" x14ac:dyDescent="0.15">
      <c r="A68" s="41">
        <v>9</v>
      </c>
      <c r="B68" s="58"/>
      <c r="C68" s="43"/>
      <c r="D68" s="43"/>
      <c r="E68" s="43"/>
      <c r="F68" s="43"/>
      <c r="G68" s="43"/>
      <c r="H68" s="43"/>
      <c r="I68" s="89"/>
      <c r="J68" s="90"/>
    </row>
    <row r="69" spans="1:12" ht="13" x14ac:dyDescent="0.15">
      <c r="A69" s="41">
        <v>10</v>
      </c>
      <c r="B69" s="58"/>
      <c r="C69" s="43"/>
      <c r="D69" s="43"/>
      <c r="E69" s="43"/>
      <c r="F69" s="43"/>
      <c r="G69" s="43"/>
      <c r="H69" s="43"/>
      <c r="I69" s="91"/>
      <c r="J69" s="92"/>
    </row>
    <row r="70" spans="1:12" ht="13" x14ac:dyDescent="0.15">
      <c r="A70" s="41">
        <v>1</v>
      </c>
      <c r="B70" s="58"/>
      <c r="C70" s="43"/>
      <c r="D70" s="43"/>
      <c r="E70" s="43"/>
      <c r="F70" s="43"/>
      <c r="G70" s="43"/>
      <c r="H70" s="43"/>
      <c r="I70" s="89"/>
      <c r="J70" s="90"/>
    </row>
    <row r="71" spans="1:12" ht="13" x14ac:dyDescent="0.15">
      <c r="A71" s="41">
        <v>2</v>
      </c>
      <c r="B71" s="58"/>
      <c r="C71" s="43"/>
      <c r="D71" s="43"/>
      <c r="E71" s="43"/>
      <c r="F71" s="43"/>
      <c r="G71" s="43"/>
      <c r="H71" s="43"/>
      <c r="I71" s="89"/>
      <c r="J71" s="90"/>
    </row>
    <row r="72" spans="1:12" ht="13" x14ac:dyDescent="0.15">
      <c r="A72" s="41">
        <v>3</v>
      </c>
      <c r="B72" s="58"/>
      <c r="C72" s="43"/>
      <c r="D72" s="43"/>
      <c r="E72" s="43"/>
      <c r="F72" s="43"/>
      <c r="G72" s="43"/>
      <c r="H72" s="43"/>
      <c r="I72" s="91"/>
      <c r="J72" s="92"/>
    </row>
    <row r="73" spans="1:12" ht="13" x14ac:dyDescent="0.15">
      <c r="A73" s="41">
        <v>4</v>
      </c>
      <c r="B73" s="58"/>
      <c r="C73" s="43"/>
      <c r="D73" s="43"/>
      <c r="E73" s="43"/>
      <c r="F73" s="43"/>
      <c r="G73" s="43"/>
      <c r="H73" s="43"/>
      <c r="I73" s="91"/>
      <c r="J73" s="92"/>
    </row>
    <row r="74" spans="1:12" ht="13" x14ac:dyDescent="0.15">
      <c r="A74" s="41">
        <v>5</v>
      </c>
      <c r="B74" s="58"/>
      <c r="C74" s="43"/>
      <c r="D74" s="43"/>
      <c r="E74" s="43"/>
      <c r="F74" s="43"/>
      <c r="G74" s="43"/>
      <c r="H74" s="43"/>
      <c r="I74" s="89"/>
      <c r="J74" s="90"/>
    </row>
    <row r="75" spans="1:12" ht="13" x14ac:dyDescent="0.15">
      <c r="A75" s="41">
        <v>6</v>
      </c>
      <c r="B75" s="58"/>
      <c r="C75" s="43"/>
      <c r="D75" s="43"/>
      <c r="E75" s="43"/>
      <c r="F75" s="43"/>
      <c r="G75" s="43"/>
      <c r="H75" s="43"/>
      <c r="I75" s="89"/>
      <c r="J75" s="90"/>
    </row>
    <row r="76" spans="1:12" ht="13" x14ac:dyDescent="0.15">
      <c r="A76" s="41">
        <v>7</v>
      </c>
      <c r="B76" s="58"/>
      <c r="C76" s="43"/>
      <c r="D76" s="43"/>
      <c r="E76" s="43"/>
      <c r="F76" s="43"/>
      <c r="G76" s="43"/>
      <c r="H76" s="43"/>
      <c r="I76" s="91"/>
      <c r="J76" s="92"/>
    </row>
    <row r="77" spans="1:12" ht="13" x14ac:dyDescent="0.15">
      <c r="A77" s="41">
        <v>8</v>
      </c>
      <c r="B77" s="58"/>
      <c r="C77" s="43"/>
      <c r="D77" s="43"/>
      <c r="E77" s="43"/>
      <c r="F77" s="43"/>
      <c r="G77" s="43"/>
      <c r="H77" s="43"/>
      <c r="I77" s="89"/>
      <c r="J77" s="90"/>
      <c r="L77" s="40"/>
    </row>
    <row r="78" spans="1:12" ht="13" x14ac:dyDescent="0.15">
      <c r="A78" s="41">
        <v>9</v>
      </c>
      <c r="B78" s="58"/>
      <c r="C78" s="43"/>
      <c r="D78" s="43"/>
      <c r="E78" s="43"/>
      <c r="F78" s="43"/>
      <c r="G78" s="43"/>
      <c r="H78" s="43"/>
      <c r="I78" s="91"/>
      <c r="J78" s="92"/>
      <c r="L78" s="40"/>
    </row>
    <row r="79" spans="1:12" ht="13" x14ac:dyDescent="0.15">
      <c r="A79" s="41">
        <v>10</v>
      </c>
      <c r="B79" s="58"/>
      <c r="C79" s="43"/>
      <c r="D79" s="43"/>
      <c r="E79" s="43"/>
      <c r="F79" s="43"/>
      <c r="G79" s="43"/>
      <c r="H79" s="43"/>
      <c r="I79" s="89"/>
      <c r="J79" s="90"/>
      <c r="L79" s="40"/>
    </row>
    <row r="80" spans="1:12" ht="13" x14ac:dyDescent="0.15">
      <c r="A80" s="41">
        <v>1</v>
      </c>
      <c r="B80" s="58"/>
      <c r="C80" s="43"/>
      <c r="D80" s="43"/>
      <c r="E80" s="43"/>
      <c r="F80" s="43"/>
      <c r="G80" s="43"/>
      <c r="H80" s="43"/>
      <c r="I80" s="89"/>
      <c r="J80" s="90"/>
      <c r="L80" s="40"/>
    </row>
    <row r="81" spans="1:12" ht="13" x14ac:dyDescent="0.15">
      <c r="A81" s="41">
        <v>2</v>
      </c>
      <c r="B81" s="58"/>
      <c r="C81" s="43"/>
      <c r="D81" s="43"/>
      <c r="E81" s="43"/>
      <c r="F81" s="43"/>
      <c r="G81" s="43"/>
      <c r="H81" s="43"/>
      <c r="I81" s="89"/>
      <c r="J81" s="90"/>
      <c r="L81" s="40"/>
    </row>
    <row r="82" spans="1:12" ht="13" x14ac:dyDescent="0.15">
      <c r="A82" s="41">
        <v>3</v>
      </c>
      <c r="B82" s="58"/>
      <c r="C82" s="43"/>
      <c r="D82" s="43"/>
      <c r="E82" s="43"/>
      <c r="F82" s="43"/>
      <c r="G82" s="43"/>
      <c r="H82" s="43"/>
      <c r="I82" s="89"/>
      <c r="J82" s="90"/>
    </row>
    <row r="83" spans="1:12" ht="13" x14ac:dyDescent="0.15">
      <c r="A83" s="41">
        <v>4</v>
      </c>
      <c r="B83" s="58"/>
      <c r="C83" s="43"/>
      <c r="D83" s="43"/>
      <c r="E83" s="43"/>
      <c r="F83" s="43"/>
      <c r="G83" s="43"/>
      <c r="H83" s="43"/>
      <c r="I83" s="89"/>
      <c r="J83" s="90"/>
      <c r="L83" s="40"/>
    </row>
    <row r="84" spans="1:12" ht="13" x14ac:dyDescent="0.15">
      <c r="A84" s="41">
        <v>5</v>
      </c>
      <c r="B84" s="58"/>
      <c r="C84" s="43"/>
      <c r="D84" s="43"/>
      <c r="E84" s="43"/>
      <c r="F84" s="43"/>
      <c r="G84" s="43"/>
      <c r="H84" s="43"/>
      <c r="I84" s="89"/>
      <c r="J84" s="90"/>
      <c r="L84" s="40"/>
    </row>
    <row r="85" spans="1:12" ht="13" x14ac:dyDescent="0.15">
      <c r="A85" s="41">
        <v>6</v>
      </c>
      <c r="B85" s="58"/>
      <c r="C85" s="43"/>
      <c r="D85" s="43"/>
      <c r="E85" s="43"/>
      <c r="F85" s="43"/>
      <c r="G85" s="43"/>
      <c r="H85" s="43"/>
      <c r="I85" s="89"/>
      <c r="J85" s="90"/>
      <c r="L85" s="40"/>
    </row>
    <row r="86" spans="1:12" ht="13" x14ac:dyDescent="0.15">
      <c r="A86" s="41">
        <v>7</v>
      </c>
      <c r="B86" s="58"/>
      <c r="C86" s="43"/>
      <c r="D86" s="43"/>
      <c r="E86" s="43"/>
      <c r="F86" s="43"/>
      <c r="G86" s="43"/>
      <c r="H86" s="43"/>
      <c r="I86" s="89"/>
      <c r="J86" s="90"/>
    </row>
    <row r="87" spans="1:12" ht="13" x14ac:dyDescent="0.15">
      <c r="A87" s="41">
        <v>8</v>
      </c>
      <c r="B87" s="58"/>
      <c r="C87" s="43"/>
      <c r="D87" s="43"/>
      <c r="E87" s="43"/>
      <c r="F87" s="43"/>
      <c r="G87" s="43"/>
      <c r="H87" s="43"/>
      <c r="I87" s="89"/>
      <c r="J87" s="90"/>
      <c r="K87" s="40"/>
      <c r="L87" s="40"/>
    </row>
    <row r="88" spans="1:12" ht="13" x14ac:dyDescent="0.15">
      <c r="A88" s="41">
        <v>9</v>
      </c>
      <c r="B88" s="58"/>
      <c r="C88" s="43"/>
      <c r="D88" s="43"/>
      <c r="E88" s="43"/>
      <c r="F88" s="43"/>
      <c r="G88" s="43"/>
      <c r="H88" s="43"/>
      <c r="I88" s="89"/>
      <c r="J88" s="90"/>
    </row>
    <row r="89" spans="1:12" ht="13" x14ac:dyDescent="0.15">
      <c r="A89" s="41">
        <v>10</v>
      </c>
      <c r="B89" s="58"/>
      <c r="C89" s="43"/>
      <c r="D89" s="43"/>
      <c r="E89" s="43"/>
      <c r="F89" s="43"/>
      <c r="G89" s="43"/>
      <c r="H89" s="43"/>
      <c r="I89" s="89"/>
      <c r="J89" s="90"/>
    </row>
    <row r="90" spans="1:12" ht="13" x14ac:dyDescent="0.15">
      <c r="A90" s="81">
        <v>1</v>
      </c>
      <c r="B90" s="58"/>
      <c r="C90" s="43"/>
      <c r="D90" s="43"/>
      <c r="E90" s="43"/>
      <c r="F90" s="43"/>
      <c r="G90" s="43"/>
      <c r="H90" s="43"/>
      <c r="I90" s="89"/>
      <c r="J90" s="90"/>
    </row>
    <row r="91" spans="1:12" ht="13" x14ac:dyDescent="0.15">
      <c r="A91" s="81">
        <v>2</v>
      </c>
      <c r="B91" s="58"/>
      <c r="C91" s="43"/>
      <c r="D91" s="43"/>
      <c r="E91" s="43"/>
      <c r="F91" s="43"/>
      <c r="G91" s="43"/>
      <c r="H91" s="43"/>
      <c r="I91" s="89"/>
      <c r="J91" s="90"/>
    </row>
    <row r="92" spans="1:12" ht="13" x14ac:dyDescent="0.15">
      <c r="A92" s="81">
        <v>3</v>
      </c>
      <c r="B92" s="58"/>
      <c r="C92" s="43"/>
      <c r="D92" s="43"/>
      <c r="E92" s="43"/>
      <c r="F92" s="43"/>
      <c r="G92" s="43"/>
      <c r="H92" s="43"/>
      <c r="I92" s="89"/>
      <c r="J92" s="90"/>
    </row>
    <row r="93" spans="1:12" ht="13" x14ac:dyDescent="0.15">
      <c r="A93" s="81">
        <v>4</v>
      </c>
      <c r="B93" s="58"/>
      <c r="C93" s="43"/>
      <c r="D93" s="43"/>
      <c r="E93" s="43"/>
      <c r="F93" s="43"/>
      <c r="G93" s="43"/>
      <c r="H93" s="43"/>
      <c r="I93" s="89"/>
      <c r="J93" s="90"/>
    </row>
    <row r="94" spans="1:12" ht="13" x14ac:dyDescent="0.15">
      <c r="A94" s="81">
        <v>5</v>
      </c>
      <c r="B94" s="58"/>
      <c r="C94" s="43"/>
      <c r="D94" s="43"/>
      <c r="E94" s="43"/>
      <c r="F94" s="43"/>
      <c r="G94" s="43"/>
      <c r="H94" s="43"/>
      <c r="I94" s="89"/>
      <c r="J94" s="90"/>
    </row>
    <row r="95" spans="1:12" ht="13" x14ac:dyDescent="0.15">
      <c r="A95" s="81">
        <v>6</v>
      </c>
      <c r="B95" s="58"/>
      <c r="C95" s="43"/>
      <c r="D95" s="43"/>
      <c r="E95" s="43"/>
      <c r="F95" s="43"/>
      <c r="G95" s="43"/>
      <c r="H95" s="43"/>
      <c r="I95" s="89"/>
      <c r="J95" s="90"/>
    </row>
    <row r="96" spans="1:12" ht="13" x14ac:dyDescent="0.15">
      <c r="A96" s="81">
        <v>7</v>
      </c>
      <c r="B96" s="58"/>
      <c r="C96" s="43"/>
      <c r="D96" s="43"/>
      <c r="E96" s="43"/>
      <c r="F96" s="43"/>
      <c r="G96" s="43"/>
      <c r="H96" s="43"/>
      <c r="I96" s="87"/>
      <c r="J96" s="88"/>
    </row>
    <row r="97" spans="1:10" ht="13" x14ac:dyDescent="0.15">
      <c r="A97" s="81">
        <v>8</v>
      </c>
      <c r="B97" s="58"/>
      <c r="C97" s="43"/>
      <c r="D97" s="43"/>
      <c r="E97" s="43"/>
      <c r="F97" s="43"/>
      <c r="G97" s="43"/>
      <c r="H97" s="43"/>
      <c r="I97" s="87"/>
      <c r="J97" s="88"/>
    </row>
    <row r="98" spans="1:10" ht="13" x14ac:dyDescent="0.15">
      <c r="A98" s="81">
        <v>9</v>
      </c>
      <c r="B98" s="58"/>
      <c r="C98" s="43"/>
      <c r="D98" s="43"/>
      <c r="E98" s="43"/>
      <c r="F98" s="43"/>
      <c r="G98" s="43"/>
      <c r="H98" s="43"/>
      <c r="I98" s="87"/>
      <c r="J98" s="88"/>
    </row>
    <row r="99" spans="1:10" ht="13" x14ac:dyDescent="0.15">
      <c r="A99" s="81">
        <v>10</v>
      </c>
      <c r="B99" s="58"/>
      <c r="C99" s="43"/>
      <c r="D99" s="43"/>
      <c r="E99" s="43"/>
      <c r="F99" s="43"/>
      <c r="G99" s="43"/>
      <c r="H99" s="43"/>
      <c r="I99" s="87"/>
      <c r="J99" s="88"/>
    </row>
    <row r="100" spans="1:10" ht="13" x14ac:dyDescent="0.15">
      <c r="A100" s="41"/>
      <c r="B100" s="58"/>
      <c r="C100" s="43"/>
      <c r="D100" s="43"/>
      <c r="E100" s="43"/>
      <c r="F100" s="43"/>
      <c r="G100" s="43"/>
      <c r="H100" s="43"/>
      <c r="I100" s="87"/>
      <c r="J100" s="88"/>
    </row>
    <row r="101" spans="1:10" ht="13" x14ac:dyDescent="0.15">
      <c r="A101" s="41"/>
      <c r="B101" s="58"/>
      <c r="C101" s="43"/>
      <c r="D101" s="43"/>
      <c r="E101" s="43"/>
      <c r="F101" s="43"/>
      <c r="G101" s="43"/>
      <c r="H101" s="43"/>
      <c r="I101" s="87"/>
      <c r="J101" s="88"/>
    </row>
    <row r="102" spans="1:10" ht="13" x14ac:dyDescent="0.15">
      <c r="A102" s="41"/>
      <c r="B102" s="58"/>
      <c r="C102" s="43"/>
      <c r="D102" s="43"/>
      <c r="E102" s="43"/>
      <c r="F102" s="43"/>
      <c r="G102" s="43"/>
      <c r="H102" s="43"/>
      <c r="I102" s="87"/>
      <c r="J102" s="88"/>
    </row>
    <row r="103" spans="1:10" ht="13" x14ac:dyDescent="0.15">
      <c r="A103" s="41"/>
      <c r="B103" s="58"/>
      <c r="C103" s="43"/>
      <c r="D103" s="43"/>
      <c r="E103" s="43"/>
      <c r="F103" s="43"/>
      <c r="G103" s="43"/>
      <c r="H103" s="43"/>
      <c r="I103" s="87"/>
      <c r="J103" s="88"/>
    </row>
    <row r="104" spans="1:10" ht="13" x14ac:dyDescent="0.15">
      <c r="A104" s="41"/>
      <c r="B104" s="58"/>
      <c r="C104" s="43"/>
      <c r="D104" s="43"/>
      <c r="E104" s="43"/>
      <c r="F104" s="43"/>
      <c r="G104" s="43"/>
      <c r="H104" s="43"/>
      <c r="I104" s="87"/>
      <c r="J104" s="88"/>
    </row>
    <row r="105" spans="1:10" ht="13" x14ac:dyDescent="0.15">
      <c r="A105" s="41"/>
      <c r="B105" s="58"/>
      <c r="C105" s="43"/>
      <c r="D105" s="43"/>
      <c r="E105" s="43"/>
      <c r="F105" s="43"/>
      <c r="G105" s="43"/>
      <c r="H105" s="43"/>
      <c r="I105" s="87"/>
      <c r="J105" s="88"/>
    </row>
    <row r="106" spans="1:10" ht="13" x14ac:dyDescent="0.15">
      <c r="A106" s="41"/>
      <c r="B106" s="58"/>
      <c r="C106" s="43"/>
      <c r="D106" s="43"/>
      <c r="E106" s="43"/>
      <c r="F106" s="43"/>
      <c r="G106" s="43"/>
      <c r="H106" s="43"/>
      <c r="I106" s="87"/>
      <c r="J106" s="88"/>
    </row>
    <row r="107" spans="1:10" ht="13" x14ac:dyDescent="0.15">
      <c r="A107" s="41"/>
      <c r="B107" s="58"/>
      <c r="C107" s="43"/>
      <c r="D107" s="43"/>
      <c r="E107" s="43"/>
      <c r="F107" s="43"/>
      <c r="G107" s="43"/>
      <c r="H107" s="43"/>
      <c r="I107" s="87"/>
      <c r="J107" s="88"/>
    </row>
    <row r="108" spans="1:10" ht="13" x14ac:dyDescent="0.15">
      <c r="A108" s="41"/>
      <c r="B108" s="58"/>
      <c r="C108" s="43"/>
      <c r="D108" s="43"/>
      <c r="E108" s="43"/>
      <c r="F108" s="43"/>
      <c r="G108" s="43"/>
      <c r="H108" s="43"/>
      <c r="I108" s="87"/>
      <c r="J108" s="88"/>
    </row>
    <row r="109" spans="1:10" ht="13" x14ac:dyDescent="0.15">
      <c r="A109" s="41"/>
      <c r="B109" s="58"/>
      <c r="C109" s="43"/>
      <c r="D109" s="43"/>
      <c r="E109" s="43"/>
      <c r="F109" s="43"/>
      <c r="G109" s="43"/>
      <c r="H109" s="43"/>
      <c r="I109" s="87"/>
      <c r="J109" s="88"/>
    </row>
    <row r="110" spans="1:10" ht="13" x14ac:dyDescent="0.15">
      <c r="A110" s="41"/>
      <c r="B110" s="58"/>
      <c r="C110" s="43"/>
      <c r="D110" s="43"/>
      <c r="E110" s="43"/>
      <c r="F110" s="43"/>
      <c r="G110" s="43"/>
      <c r="H110" s="43"/>
      <c r="I110" s="87"/>
      <c r="J110" s="88"/>
    </row>
    <row r="111" spans="1:10" ht="13" x14ac:dyDescent="0.15">
      <c r="A111" s="41"/>
      <c r="B111" s="58"/>
      <c r="C111" s="43"/>
      <c r="D111" s="43"/>
      <c r="E111" s="43"/>
      <c r="F111" s="43"/>
      <c r="G111" s="43"/>
      <c r="H111" s="43"/>
      <c r="I111" s="87"/>
      <c r="J111" s="88"/>
    </row>
    <row r="112" spans="1:10" ht="13" x14ac:dyDescent="0.15">
      <c r="A112" s="41"/>
      <c r="B112" s="58"/>
      <c r="C112" s="43"/>
      <c r="D112" s="43"/>
      <c r="E112" s="43"/>
      <c r="F112" s="43"/>
      <c r="G112" s="43"/>
      <c r="H112" s="43"/>
      <c r="I112" s="87"/>
      <c r="J112" s="88"/>
    </row>
    <row r="113" spans="1:10" ht="13" x14ac:dyDescent="0.15">
      <c r="A113" s="41"/>
      <c r="B113" s="58"/>
      <c r="C113" s="43"/>
      <c r="D113" s="43"/>
      <c r="E113" s="43"/>
      <c r="F113" s="43"/>
      <c r="G113" s="43"/>
      <c r="H113" s="43"/>
      <c r="I113" s="87"/>
      <c r="J113" s="88"/>
    </row>
    <row r="114" spans="1:10" ht="13" x14ac:dyDescent="0.15">
      <c r="A114" s="41"/>
      <c r="B114" s="58"/>
      <c r="C114" s="43"/>
      <c r="D114" s="43"/>
      <c r="E114" s="43"/>
      <c r="F114" s="43"/>
      <c r="G114" s="43"/>
      <c r="H114" s="43"/>
      <c r="I114" s="87"/>
      <c r="J114" s="88"/>
    </row>
    <row r="115" spans="1:10" ht="13" x14ac:dyDescent="0.15">
      <c r="A115" s="41"/>
      <c r="B115" s="58"/>
      <c r="C115" s="43"/>
      <c r="D115" s="43"/>
      <c r="E115" s="43"/>
      <c r="F115" s="43"/>
      <c r="G115" s="43"/>
      <c r="H115" s="43"/>
      <c r="I115" s="87"/>
      <c r="J115" s="88"/>
    </row>
    <row r="116" spans="1:10" ht="13" x14ac:dyDescent="0.15">
      <c r="A116" s="41"/>
      <c r="B116" s="58"/>
      <c r="C116" s="43"/>
      <c r="D116" s="43"/>
      <c r="E116" s="43"/>
      <c r="F116" s="43"/>
      <c r="G116" s="43"/>
      <c r="H116" s="43"/>
      <c r="I116" s="87"/>
      <c r="J116" s="88"/>
    </row>
    <row r="117" spans="1:10" ht="13" x14ac:dyDescent="0.15">
      <c r="A117" s="41"/>
      <c r="B117" s="58"/>
      <c r="C117" s="43"/>
      <c r="D117" s="43"/>
      <c r="E117" s="43"/>
      <c r="F117" s="43"/>
      <c r="G117" s="43"/>
      <c r="H117" s="43"/>
      <c r="I117" s="87"/>
      <c r="J117" s="88"/>
    </row>
    <row r="118" spans="1:10" ht="13" x14ac:dyDescent="0.15">
      <c r="A118" s="41"/>
      <c r="B118" s="58"/>
      <c r="C118" s="43"/>
      <c r="D118" s="43"/>
      <c r="E118" s="43"/>
      <c r="F118" s="43"/>
      <c r="G118" s="43"/>
      <c r="H118" s="43"/>
      <c r="I118" s="87"/>
      <c r="J118" s="88"/>
    </row>
    <row r="119" spans="1:10" ht="13" x14ac:dyDescent="0.15">
      <c r="A119" s="41"/>
      <c r="B119" s="58"/>
      <c r="C119" s="43"/>
      <c r="D119" s="43"/>
      <c r="E119" s="43"/>
      <c r="F119" s="43"/>
      <c r="G119" s="43"/>
      <c r="H119" s="43"/>
      <c r="I119" s="87"/>
      <c r="J119" s="88"/>
    </row>
    <row r="120" spans="1:10" ht="13" x14ac:dyDescent="0.15">
      <c r="A120" s="41"/>
      <c r="B120" s="58"/>
      <c r="C120" s="43"/>
      <c r="D120" s="43"/>
      <c r="E120" s="43"/>
      <c r="F120" s="43"/>
      <c r="G120" s="43"/>
      <c r="H120" s="43"/>
      <c r="I120" s="87"/>
      <c r="J120" s="88"/>
    </row>
    <row r="121" spans="1:10" ht="13" x14ac:dyDescent="0.15">
      <c r="A121" s="41"/>
      <c r="B121" s="58"/>
      <c r="C121" s="43"/>
      <c r="D121" s="43"/>
      <c r="E121" s="43"/>
      <c r="F121" s="43"/>
      <c r="G121" s="43"/>
      <c r="H121" s="43"/>
      <c r="I121" s="87"/>
      <c r="J121" s="88"/>
    </row>
    <row r="122" spans="1:10" ht="13" x14ac:dyDescent="0.15">
      <c r="A122" s="41"/>
      <c r="B122" s="58"/>
      <c r="C122" s="43"/>
      <c r="D122" s="43"/>
      <c r="E122" s="43"/>
      <c r="F122" s="43"/>
      <c r="G122" s="43"/>
      <c r="H122" s="43"/>
      <c r="I122" s="87"/>
      <c r="J122" s="88"/>
    </row>
    <row r="123" spans="1:10" ht="13" x14ac:dyDescent="0.15">
      <c r="A123" s="41"/>
      <c r="B123" s="58"/>
      <c r="C123" s="43"/>
      <c r="D123" s="43"/>
      <c r="E123" s="43"/>
      <c r="F123" s="43"/>
      <c r="G123" s="43"/>
      <c r="H123" s="43"/>
      <c r="I123" s="87"/>
      <c r="J123" s="88"/>
    </row>
    <row r="124" spans="1:10" ht="13" x14ac:dyDescent="0.15">
      <c r="A124" s="41"/>
      <c r="B124" s="58"/>
      <c r="C124" s="43"/>
      <c r="D124" s="43"/>
      <c r="E124" s="43"/>
      <c r="F124" s="43"/>
      <c r="G124" s="43"/>
      <c r="H124" s="43"/>
      <c r="I124" s="87"/>
      <c r="J124" s="88"/>
    </row>
    <row r="125" spans="1:10" ht="13" x14ac:dyDescent="0.15">
      <c r="A125" s="41"/>
      <c r="B125" s="58"/>
      <c r="C125" s="43"/>
      <c r="D125" s="43"/>
      <c r="E125" s="43"/>
      <c r="F125" s="43"/>
      <c r="G125" s="43"/>
      <c r="H125" s="43"/>
      <c r="I125" s="87"/>
      <c r="J125" s="88"/>
    </row>
    <row r="126" spans="1:10" ht="13" x14ac:dyDescent="0.15">
      <c r="B126" s="58"/>
      <c r="C126" s="43"/>
      <c r="D126" s="43"/>
      <c r="E126" s="43"/>
      <c r="F126" s="43"/>
      <c r="G126" s="43"/>
      <c r="H126" s="43"/>
      <c r="I126" s="87"/>
      <c r="J126" s="88"/>
    </row>
    <row r="127" spans="1:10" ht="13" x14ac:dyDescent="0.15">
      <c r="B127" s="58"/>
      <c r="C127" s="43"/>
      <c r="D127" s="43"/>
      <c r="E127" s="43"/>
      <c r="F127" s="43"/>
      <c r="G127" s="43"/>
      <c r="H127" s="43"/>
      <c r="I127" s="87"/>
      <c r="J127" s="88"/>
    </row>
    <row r="128" spans="1:10" ht="13" x14ac:dyDescent="0.15">
      <c r="B128" s="58"/>
      <c r="C128" s="43"/>
      <c r="D128" s="43"/>
      <c r="E128" s="43"/>
      <c r="F128" s="43"/>
      <c r="G128" s="43"/>
      <c r="H128" s="43"/>
      <c r="I128" s="87"/>
      <c r="J128" s="88"/>
    </row>
    <row r="129" spans="2:10" ht="13" x14ac:dyDescent="0.15">
      <c r="B129" s="58"/>
      <c r="C129" s="43"/>
      <c r="D129" s="43"/>
      <c r="E129" s="43"/>
      <c r="F129" s="43"/>
      <c r="G129" s="43"/>
      <c r="H129" s="43"/>
      <c r="I129" s="87"/>
      <c r="J129" s="88"/>
    </row>
    <row r="130" spans="2:10" ht="13" x14ac:dyDescent="0.15">
      <c r="B130" s="58"/>
      <c r="C130" s="43"/>
      <c r="D130" s="43"/>
      <c r="E130" s="43"/>
      <c r="F130" s="43"/>
      <c r="G130" s="43"/>
      <c r="H130" s="43"/>
      <c r="I130" s="87"/>
      <c r="J130" s="88"/>
    </row>
    <row r="131" spans="2:10" ht="13" x14ac:dyDescent="0.15">
      <c r="B131" s="58"/>
      <c r="C131" s="43"/>
      <c r="D131" s="43"/>
      <c r="E131" s="43"/>
      <c r="F131" s="43"/>
      <c r="G131" s="43"/>
      <c r="H131" s="43"/>
      <c r="I131" s="87"/>
      <c r="J131" s="88"/>
    </row>
    <row r="132" spans="2:10" ht="13" x14ac:dyDescent="0.15">
      <c r="B132" s="58"/>
      <c r="C132" s="43"/>
      <c r="D132" s="43"/>
      <c r="E132" s="43"/>
      <c r="F132" s="43"/>
      <c r="G132" s="43"/>
      <c r="H132" s="43"/>
      <c r="I132" s="87"/>
      <c r="J132" s="88"/>
    </row>
    <row r="133" spans="2:10" ht="13" x14ac:dyDescent="0.15">
      <c r="B133" s="58"/>
      <c r="C133" s="43"/>
      <c r="D133" s="43"/>
      <c r="E133" s="43"/>
      <c r="F133" s="43"/>
      <c r="G133" s="43"/>
      <c r="H133" s="43"/>
      <c r="I133" s="87"/>
      <c r="J133" s="88"/>
    </row>
    <row r="134" spans="2:10" ht="13" x14ac:dyDescent="0.15">
      <c r="B134" s="58"/>
      <c r="C134" s="43"/>
      <c r="D134" s="43"/>
      <c r="E134" s="43"/>
      <c r="F134" s="43"/>
      <c r="G134" s="43"/>
      <c r="H134" s="43"/>
      <c r="I134" s="87"/>
      <c r="J134" s="88"/>
    </row>
    <row r="135" spans="2:10" ht="13" x14ac:dyDescent="0.15">
      <c r="B135" s="58"/>
      <c r="C135" s="43"/>
      <c r="D135" s="43"/>
      <c r="E135" s="43"/>
      <c r="F135" s="43"/>
      <c r="G135" s="43"/>
      <c r="H135" s="43"/>
      <c r="I135" s="87"/>
      <c r="J135" s="88"/>
    </row>
    <row r="136" spans="2:10" ht="13" x14ac:dyDescent="0.15">
      <c r="B136" s="58"/>
      <c r="C136" s="43"/>
      <c r="D136" s="43"/>
      <c r="E136" s="43"/>
      <c r="F136" s="43"/>
      <c r="G136" s="43"/>
      <c r="H136" s="43"/>
      <c r="I136" s="87"/>
      <c r="J136" s="88"/>
    </row>
    <row r="137" spans="2:10" ht="13" x14ac:dyDescent="0.15">
      <c r="B137" s="58"/>
      <c r="C137" s="43"/>
      <c r="D137" s="43"/>
      <c r="E137" s="43"/>
      <c r="F137" s="43"/>
      <c r="G137" s="43"/>
      <c r="H137" s="43"/>
      <c r="I137" s="87"/>
      <c r="J137" s="88"/>
    </row>
    <row r="138" spans="2:10" ht="13" x14ac:dyDescent="0.15">
      <c r="B138" s="58"/>
      <c r="C138" s="43"/>
      <c r="D138" s="43"/>
      <c r="E138" s="43"/>
      <c r="F138" s="43"/>
      <c r="G138" s="43"/>
      <c r="H138" s="43"/>
      <c r="I138" s="87"/>
      <c r="J138" s="88"/>
    </row>
    <row r="139" spans="2:10" ht="13" x14ac:dyDescent="0.15">
      <c r="B139" s="58"/>
      <c r="C139" s="43"/>
      <c r="D139" s="43"/>
      <c r="E139" s="43"/>
      <c r="F139" s="43"/>
      <c r="G139" s="43"/>
      <c r="H139" s="43"/>
      <c r="I139" s="87"/>
      <c r="J139" s="88"/>
    </row>
    <row r="140" spans="2:10" ht="13" x14ac:dyDescent="0.15">
      <c r="B140" s="58"/>
      <c r="C140" s="43"/>
      <c r="D140" s="43"/>
      <c r="E140" s="43"/>
      <c r="F140" s="43"/>
      <c r="G140" s="43"/>
      <c r="H140" s="43"/>
      <c r="I140" s="87"/>
      <c r="J140" s="88"/>
    </row>
    <row r="141" spans="2:10" ht="13" x14ac:dyDescent="0.15">
      <c r="B141" s="58"/>
      <c r="C141" s="43"/>
      <c r="D141" s="43"/>
      <c r="E141" s="43"/>
      <c r="F141" s="43"/>
      <c r="G141" s="43"/>
      <c r="H141" s="43"/>
      <c r="I141" s="87"/>
      <c r="J141" s="88"/>
    </row>
    <row r="142" spans="2:10" ht="13" x14ac:dyDescent="0.15">
      <c r="B142" s="58"/>
      <c r="C142" s="43"/>
      <c r="D142" s="43"/>
      <c r="E142" s="43"/>
      <c r="F142" s="43"/>
      <c r="G142" s="43"/>
      <c r="H142" s="43"/>
      <c r="I142" s="87"/>
      <c r="J142" s="88"/>
    </row>
    <row r="143" spans="2:10" ht="13" x14ac:dyDescent="0.15">
      <c r="B143" s="58"/>
      <c r="C143" s="43"/>
      <c r="D143" s="43"/>
      <c r="E143" s="43"/>
      <c r="F143" s="43"/>
      <c r="G143" s="43"/>
      <c r="H143" s="43"/>
      <c r="I143" s="87"/>
      <c r="J143" s="88"/>
    </row>
    <row r="144" spans="2:10" ht="13" x14ac:dyDescent="0.15">
      <c r="B144" s="58"/>
      <c r="C144" s="43"/>
      <c r="D144" s="43"/>
      <c r="E144" s="43"/>
      <c r="F144" s="43"/>
      <c r="G144" s="43"/>
      <c r="H144" s="43"/>
      <c r="I144" s="87"/>
      <c r="J144" s="88"/>
    </row>
    <row r="145" spans="2:10" ht="13" x14ac:dyDescent="0.15">
      <c r="B145" s="58"/>
      <c r="C145" s="43"/>
      <c r="D145" s="43"/>
      <c r="E145" s="43"/>
      <c r="F145" s="43"/>
      <c r="G145" s="43"/>
      <c r="H145" s="43"/>
      <c r="I145" s="87"/>
      <c r="J145" s="88"/>
    </row>
    <row r="146" spans="2:10" ht="13" x14ac:dyDescent="0.15">
      <c r="B146" s="58"/>
      <c r="C146" s="43"/>
      <c r="D146" s="43"/>
      <c r="E146" s="43"/>
      <c r="F146" s="43"/>
      <c r="G146" s="43"/>
      <c r="H146" s="43"/>
      <c r="I146" s="87"/>
      <c r="J146" s="88"/>
    </row>
    <row r="147" spans="2:10" ht="13" x14ac:dyDescent="0.15">
      <c r="B147" s="58"/>
      <c r="C147" s="43"/>
      <c r="D147" s="43"/>
      <c r="E147" s="43"/>
      <c r="F147" s="43"/>
      <c r="G147" s="43"/>
      <c r="H147" s="43"/>
      <c r="I147" s="87"/>
      <c r="J147" s="88"/>
    </row>
    <row r="148" spans="2:10" ht="13" x14ac:dyDescent="0.15">
      <c r="B148" s="58"/>
      <c r="C148" s="43"/>
      <c r="D148" s="43"/>
      <c r="E148" s="43"/>
      <c r="F148" s="43"/>
      <c r="G148" s="43"/>
      <c r="H148" s="43"/>
      <c r="I148" s="87"/>
      <c r="J148" s="88"/>
    </row>
    <row r="149" spans="2:10" ht="13" x14ac:dyDescent="0.15">
      <c r="B149" s="58"/>
      <c r="C149" s="43"/>
      <c r="D149" s="43"/>
      <c r="E149" s="43"/>
      <c r="F149" s="43"/>
      <c r="G149" s="43"/>
      <c r="H149" s="43"/>
      <c r="I149" s="87"/>
      <c r="J149" s="88"/>
    </row>
    <row r="150" spans="2:10" ht="13" x14ac:dyDescent="0.15">
      <c r="B150" s="58"/>
      <c r="C150" s="43"/>
      <c r="D150" s="43"/>
      <c r="E150" s="43"/>
      <c r="F150" s="43"/>
      <c r="G150" s="43"/>
      <c r="H150" s="43"/>
      <c r="I150" s="87"/>
      <c r="J150" s="88"/>
    </row>
    <row r="151" spans="2:10" ht="13" x14ac:dyDescent="0.15">
      <c r="B151" s="58"/>
      <c r="C151" s="43"/>
      <c r="D151" s="43"/>
      <c r="E151" s="43"/>
      <c r="F151" s="43"/>
      <c r="G151" s="43"/>
      <c r="H151" s="43"/>
      <c r="I151" s="87"/>
      <c r="J151" s="88"/>
    </row>
    <row r="152" spans="2:10" ht="13" x14ac:dyDescent="0.15">
      <c r="B152" s="58"/>
      <c r="C152" s="43"/>
      <c r="D152" s="43"/>
      <c r="E152" s="43"/>
      <c r="F152" s="43"/>
      <c r="G152" s="43"/>
      <c r="H152" s="43"/>
      <c r="I152" s="87"/>
      <c r="J152" s="88"/>
    </row>
    <row r="153" spans="2:10" ht="13" x14ac:dyDescent="0.15">
      <c r="B153" s="58"/>
      <c r="C153" s="43"/>
      <c r="D153" s="43"/>
      <c r="E153" s="43"/>
      <c r="F153" s="43"/>
      <c r="G153" s="43"/>
      <c r="H153" s="43"/>
      <c r="I153" s="87"/>
      <c r="J153" s="88"/>
    </row>
    <row r="154" spans="2:10" ht="13" x14ac:dyDescent="0.15">
      <c r="B154" s="58"/>
      <c r="C154" s="43"/>
      <c r="D154" s="43"/>
      <c r="E154" s="43"/>
      <c r="F154" s="43"/>
      <c r="G154" s="43"/>
      <c r="H154" s="43"/>
      <c r="I154" s="87"/>
      <c r="J154" s="88"/>
    </row>
    <row r="155" spans="2:10" ht="13" x14ac:dyDescent="0.15">
      <c r="B155" s="58"/>
      <c r="C155" s="43"/>
      <c r="D155" s="43"/>
      <c r="E155" s="43"/>
      <c r="F155" s="43"/>
      <c r="G155" s="43"/>
      <c r="H155" s="43"/>
      <c r="I155" s="87"/>
      <c r="J155" s="88"/>
    </row>
    <row r="156" spans="2:10" ht="13" x14ac:dyDescent="0.15">
      <c r="B156" s="58"/>
      <c r="C156" s="43"/>
      <c r="D156" s="43"/>
      <c r="E156" s="43"/>
      <c r="F156" s="43"/>
      <c r="G156" s="43"/>
      <c r="H156" s="43"/>
      <c r="I156" s="87"/>
      <c r="J156" s="88"/>
    </row>
    <row r="157" spans="2:10" ht="13" x14ac:dyDescent="0.15">
      <c r="B157" s="58"/>
      <c r="C157" s="43"/>
      <c r="D157" s="43"/>
      <c r="E157" s="43"/>
      <c r="F157" s="43"/>
      <c r="G157" s="43"/>
      <c r="H157" s="43"/>
      <c r="I157" s="87"/>
      <c r="J157" s="88"/>
    </row>
    <row r="158" spans="2:10" ht="13" x14ac:dyDescent="0.15">
      <c r="B158" s="58"/>
      <c r="C158" s="43"/>
      <c r="D158" s="43"/>
      <c r="E158" s="43"/>
      <c r="F158" s="43"/>
      <c r="G158" s="43"/>
      <c r="H158" s="43"/>
      <c r="I158" s="87"/>
      <c r="J158" s="88"/>
    </row>
    <row r="159" spans="2:10" ht="13" x14ac:dyDescent="0.15">
      <c r="B159" s="58"/>
      <c r="C159" s="43"/>
      <c r="D159" s="43"/>
      <c r="E159" s="43"/>
      <c r="F159" s="43"/>
      <c r="G159" s="43"/>
      <c r="H159" s="43"/>
      <c r="I159" s="87"/>
      <c r="J159" s="88"/>
    </row>
    <row r="160" spans="2:10" ht="13" x14ac:dyDescent="0.15">
      <c r="B160" s="58"/>
      <c r="C160" s="43"/>
      <c r="D160" s="43"/>
      <c r="E160" s="43"/>
      <c r="F160" s="43"/>
      <c r="G160" s="43"/>
      <c r="H160" s="43"/>
      <c r="I160" s="87"/>
      <c r="J160" s="88"/>
    </row>
    <row r="161" spans="2:10" ht="13" x14ac:dyDescent="0.15">
      <c r="B161" s="58"/>
      <c r="C161" s="43"/>
      <c r="D161" s="43"/>
      <c r="E161" s="43"/>
      <c r="F161" s="43"/>
      <c r="G161" s="43"/>
      <c r="H161" s="43"/>
      <c r="I161" s="87"/>
      <c r="J161" s="88"/>
    </row>
    <row r="162" spans="2:10" ht="13" x14ac:dyDescent="0.15">
      <c r="B162" s="58"/>
      <c r="C162" s="43"/>
      <c r="D162" s="43"/>
      <c r="E162" s="43"/>
      <c r="F162" s="43"/>
      <c r="G162" s="43"/>
      <c r="H162" s="43"/>
      <c r="I162" s="87"/>
      <c r="J162" s="88"/>
    </row>
    <row r="163" spans="2:10" ht="13" x14ac:dyDescent="0.15">
      <c r="B163" s="58"/>
      <c r="C163" s="43"/>
      <c r="D163" s="43"/>
      <c r="E163" s="43"/>
      <c r="F163" s="43"/>
      <c r="G163" s="43"/>
      <c r="H163" s="43"/>
      <c r="I163" s="87"/>
      <c r="J163" s="88"/>
    </row>
    <row r="164" spans="2:10" ht="13" x14ac:dyDescent="0.15">
      <c r="B164" s="58"/>
      <c r="C164" s="43"/>
      <c r="D164" s="43"/>
      <c r="E164" s="43"/>
      <c r="F164" s="43"/>
      <c r="G164" s="43"/>
      <c r="H164" s="43"/>
      <c r="I164" s="87"/>
      <c r="J164" s="88"/>
    </row>
    <row r="165" spans="2:10" ht="13" x14ac:dyDescent="0.15">
      <c r="B165" s="58"/>
      <c r="C165" s="43"/>
      <c r="D165" s="43"/>
      <c r="E165" s="43"/>
      <c r="F165" s="43"/>
      <c r="G165" s="43"/>
      <c r="H165" s="43"/>
      <c r="I165" s="87"/>
      <c r="J165" s="88"/>
    </row>
    <row r="166" spans="2:10" ht="13" x14ac:dyDescent="0.15">
      <c r="B166" s="58"/>
      <c r="C166" s="43"/>
      <c r="D166" s="43"/>
      <c r="E166" s="43"/>
      <c r="F166" s="43"/>
      <c r="G166" s="43"/>
      <c r="H166" s="43"/>
      <c r="I166" s="87"/>
      <c r="J166" s="88"/>
    </row>
    <row r="167" spans="2:10" ht="13" x14ac:dyDescent="0.15">
      <c r="B167" s="58"/>
      <c r="C167" s="43"/>
      <c r="D167" s="43"/>
      <c r="E167" s="43"/>
      <c r="F167" s="43"/>
      <c r="G167" s="43"/>
      <c r="H167" s="43"/>
      <c r="I167" s="87"/>
      <c r="J167" s="88"/>
    </row>
    <row r="168" spans="2:10" ht="13" x14ac:dyDescent="0.15">
      <c r="B168" s="58"/>
      <c r="C168" s="43"/>
      <c r="D168" s="43"/>
      <c r="E168" s="43"/>
      <c r="F168" s="43"/>
      <c r="G168" s="43"/>
      <c r="H168" s="43"/>
      <c r="I168" s="87"/>
      <c r="J168" s="88"/>
    </row>
    <row r="169" spans="2:10" ht="13" x14ac:dyDescent="0.15">
      <c r="B169" s="58"/>
      <c r="C169" s="43"/>
      <c r="D169" s="43"/>
      <c r="E169" s="43"/>
      <c r="F169" s="43"/>
      <c r="G169" s="43"/>
      <c r="H169" s="43"/>
      <c r="I169" s="87"/>
      <c r="J169" s="88"/>
    </row>
    <row r="170" spans="2:10" ht="13" x14ac:dyDescent="0.15">
      <c r="B170" s="58"/>
      <c r="C170" s="43"/>
      <c r="D170" s="43"/>
      <c r="E170" s="43"/>
      <c r="F170" s="43"/>
      <c r="G170" s="43"/>
      <c r="H170" s="43"/>
      <c r="I170" s="87"/>
      <c r="J170" s="88"/>
    </row>
    <row r="171" spans="2:10" ht="13" x14ac:dyDescent="0.15">
      <c r="B171" s="58"/>
      <c r="C171" s="43"/>
      <c r="D171" s="43"/>
      <c r="E171" s="43"/>
      <c r="F171" s="43"/>
      <c r="G171" s="43"/>
      <c r="H171" s="43"/>
      <c r="I171" s="87"/>
      <c r="J171" s="88"/>
    </row>
    <row r="172" spans="2:10" ht="13" x14ac:dyDescent="0.15">
      <c r="B172" s="58"/>
      <c r="C172" s="43"/>
      <c r="D172" s="43"/>
      <c r="E172" s="43"/>
      <c r="F172" s="43"/>
      <c r="G172" s="43"/>
      <c r="H172" s="43"/>
      <c r="I172" s="87"/>
      <c r="J172" s="88"/>
    </row>
    <row r="173" spans="2:10" ht="13" x14ac:dyDescent="0.15">
      <c r="B173" s="58"/>
      <c r="C173" s="43"/>
      <c r="D173" s="43"/>
      <c r="E173" s="43"/>
      <c r="F173" s="43"/>
      <c r="G173" s="43"/>
      <c r="H173" s="43"/>
      <c r="I173" s="87"/>
      <c r="J173" s="88"/>
    </row>
    <row r="174" spans="2:10" ht="13" x14ac:dyDescent="0.15">
      <c r="B174" s="58"/>
      <c r="C174" s="43"/>
      <c r="D174" s="43"/>
      <c r="E174" s="43"/>
      <c r="F174" s="43"/>
      <c r="G174" s="43"/>
      <c r="H174" s="43"/>
      <c r="I174" s="87"/>
      <c r="J174" s="88"/>
    </row>
    <row r="175" spans="2:10" ht="13" x14ac:dyDescent="0.15">
      <c r="B175" s="58"/>
      <c r="C175" s="43"/>
      <c r="D175" s="43"/>
      <c r="E175" s="43"/>
      <c r="F175" s="43"/>
      <c r="G175" s="43"/>
      <c r="H175" s="43"/>
      <c r="I175" s="87"/>
      <c r="J175" s="88"/>
    </row>
    <row r="176" spans="2:10" ht="13" x14ac:dyDescent="0.15">
      <c r="B176" s="58"/>
      <c r="C176" s="43"/>
      <c r="D176" s="43"/>
      <c r="E176" s="43"/>
      <c r="F176" s="43"/>
      <c r="G176" s="43"/>
      <c r="H176" s="43"/>
      <c r="I176" s="87"/>
      <c r="J176" s="88"/>
    </row>
    <row r="177" spans="2:10" ht="13" x14ac:dyDescent="0.15">
      <c r="B177" s="58"/>
      <c r="C177" s="43"/>
      <c r="D177" s="43"/>
      <c r="E177" s="43"/>
      <c r="F177" s="43"/>
      <c r="G177" s="43"/>
      <c r="H177" s="43"/>
      <c r="I177" s="87"/>
      <c r="J177" s="88"/>
    </row>
    <row r="178" spans="2:10" ht="13" x14ac:dyDescent="0.15">
      <c r="B178" s="58"/>
      <c r="C178" s="43"/>
      <c r="D178" s="43"/>
      <c r="E178" s="43"/>
      <c r="F178" s="43"/>
      <c r="G178" s="43"/>
      <c r="H178" s="43"/>
      <c r="I178" s="87"/>
      <c r="J178" s="88"/>
    </row>
    <row r="179" spans="2:10" ht="13" x14ac:dyDescent="0.15">
      <c r="B179" s="58"/>
      <c r="C179" s="43"/>
      <c r="D179" s="43"/>
      <c r="E179" s="43"/>
      <c r="F179" s="43"/>
      <c r="G179" s="43"/>
      <c r="H179" s="43"/>
      <c r="I179" s="87"/>
      <c r="J179" s="88"/>
    </row>
    <row r="180" spans="2:10" ht="13" x14ac:dyDescent="0.15">
      <c r="B180" s="58"/>
      <c r="C180" s="43"/>
      <c r="D180" s="43"/>
      <c r="E180" s="43"/>
      <c r="F180" s="43"/>
      <c r="G180" s="43"/>
      <c r="H180" s="43"/>
      <c r="I180" s="87"/>
      <c r="J180" s="88"/>
    </row>
    <row r="181" spans="2:10" ht="13" x14ac:dyDescent="0.15">
      <c r="B181" s="58"/>
      <c r="C181" s="43"/>
      <c r="D181" s="43"/>
      <c r="E181" s="43"/>
      <c r="F181" s="43"/>
      <c r="G181" s="43"/>
      <c r="H181" s="43"/>
      <c r="I181" s="87"/>
      <c r="J181" s="88"/>
    </row>
    <row r="182" spans="2:10" ht="13" x14ac:dyDescent="0.15">
      <c r="B182" s="58"/>
      <c r="C182" s="43"/>
      <c r="D182" s="43"/>
      <c r="E182" s="43"/>
      <c r="F182" s="43"/>
      <c r="G182" s="43"/>
      <c r="H182" s="43"/>
      <c r="I182" s="87"/>
      <c r="J182" s="88"/>
    </row>
    <row r="183" spans="2:10" ht="13" x14ac:dyDescent="0.15">
      <c r="B183" s="58"/>
      <c r="C183" s="43"/>
      <c r="D183" s="43"/>
      <c r="E183" s="43"/>
      <c r="F183" s="43"/>
      <c r="G183" s="43"/>
      <c r="H183" s="43"/>
      <c r="I183" s="87"/>
      <c r="J183" s="88"/>
    </row>
    <row r="184" spans="2:10" ht="13" x14ac:dyDescent="0.15">
      <c r="B184" s="58"/>
      <c r="C184" s="43"/>
      <c r="D184" s="43"/>
      <c r="E184" s="43"/>
      <c r="F184" s="43"/>
      <c r="G184" s="43"/>
      <c r="H184" s="43"/>
      <c r="I184" s="87"/>
      <c r="J184" s="88"/>
    </row>
    <row r="185" spans="2:10" ht="13" x14ac:dyDescent="0.15">
      <c r="B185" s="58"/>
      <c r="C185" s="43"/>
      <c r="D185" s="43"/>
      <c r="E185" s="43"/>
      <c r="F185" s="43"/>
      <c r="G185" s="43"/>
      <c r="H185" s="43"/>
      <c r="I185" s="87"/>
      <c r="J185" s="88"/>
    </row>
    <row r="186" spans="2:10" ht="13" x14ac:dyDescent="0.15">
      <c r="B186" s="58"/>
      <c r="C186" s="43"/>
      <c r="D186" s="43"/>
      <c r="E186" s="43"/>
      <c r="F186" s="43"/>
      <c r="G186" s="43"/>
      <c r="H186" s="43"/>
      <c r="I186" s="87"/>
      <c r="J186" s="88"/>
    </row>
    <row r="187" spans="2:10" ht="13" x14ac:dyDescent="0.15">
      <c r="B187" s="58"/>
      <c r="C187" s="43"/>
      <c r="D187" s="43"/>
      <c r="E187" s="43"/>
      <c r="F187" s="43"/>
      <c r="G187" s="43"/>
      <c r="H187" s="43"/>
      <c r="I187" s="87"/>
      <c r="J187" s="88"/>
    </row>
    <row r="188" spans="2:10" ht="13" x14ac:dyDescent="0.15">
      <c r="B188" s="58"/>
      <c r="C188" s="43"/>
      <c r="D188" s="43"/>
      <c r="E188" s="43"/>
      <c r="F188" s="43"/>
      <c r="G188" s="43"/>
      <c r="H188" s="43"/>
      <c r="I188" s="87"/>
      <c r="J188" s="88"/>
    </row>
    <row r="189" spans="2:10" ht="13" x14ac:dyDescent="0.15">
      <c r="B189" s="58"/>
      <c r="C189" s="43"/>
      <c r="D189" s="43"/>
      <c r="E189" s="43"/>
      <c r="F189" s="43"/>
      <c r="G189" s="43"/>
      <c r="H189" s="43"/>
      <c r="I189" s="87"/>
      <c r="J189" s="88"/>
    </row>
    <row r="190" spans="2:10" ht="13" x14ac:dyDescent="0.15">
      <c r="B190" s="58"/>
      <c r="C190" s="43"/>
      <c r="D190" s="43"/>
      <c r="E190" s="43"/>
      <c r="F190" s="43"/>
      <c r="G190" s="43"/>
      <c r="H190" s="43"/>
      <c r="I190" s="87"/>
      <c r="J190" s="88"/>
    </row>
    <row r="191" spans="2:10" ht="13" x14ac:dyDescent="0.15">
      <c r="B191" s="58"/>
      <c r="C191" s="43"/>
      <c r="D191" s="43"/>
      <c r="E191" s="43"/>
      <c r="F191" s="43"/>
      <c r="G191" s="43"/>
      <c r="H191" s="43"/>
      <c r="I191" s="87"/>
      <c r="J191" s="88"/>
    </row>
    <row r="192" spans="2:10" ht="13" x14ac:dyDescent="0.15">
      <c r="B192" s="58"/>
      <c r="C192" s="43"/>
      <c r="D192" s="43"/>
      <c r="E192" s="43"/>
      <c r="F192" s="43"/>
      <c r="G192" s="43"/>
      <c r="H192" s="43"/>
      <c r="I192" s="87"/>
      <c r="J192" s="88"/>
    </row>
    <row r="193" spans="2:10" ht="13" x14ac:dyDescent="0.15">
      <c r="B193" s="58"/>
      <c r="C193" s="43"/>
      <c r="D193" s="43"/>
      <c r="E193" s="43"/>
      <c r="F193" s="43"/>
      <c r="G193" s="43"/>
      <c r="H193" s="43"/>
      <c r="I193" s="87"/>
      <c r="J193" s="88"/>
    </row>
    <row r="194" spans="2:10" ht="13" x14ac:dyDescent="0.15">
      <c r="B194" s="58"/>
      <c r="C194" s="43"/>
      <c r="D194" s="43"/>
      <c r="E194" s="43"/>
      <c r="F194" s="43"/>
      <c r="G194" s="43"/>
      <c r="H194" s="43"/>
      <c r="I194" s="87"/>
      <c r="J194" s="88"/>
    </row>
    <row r="195" spans="2:10" ht="13" x14ac:dyDescent="0.15">
      <c r="B195" s="58"/>
      <c r="C195" s="43"/>
      <c r="D195" s="43"/>
      <c r="E195" s="43"/>
      <c r="F195" s="43"/>
      <c r="G195" s="43"/>
      <c r="H195" s="43"/>
      <c r="I195" s="87"/>
      <c r="J195" s="88"/>
    </row>
    <row r="196" spans="2:10" ht="13" x14ac:dyDescent="0.15">
      <c r="B196" s="58"/>
      <c r="C196" s="43"/>
      <c r="D196" s="43"/>
      <c r="E196" s="43"/>
      <c r="F196" s="43"/>
      <c r="G196" s="43"/>
      <c r="H196" s="43"/>
      <c r="I196" s="87"/>
      <c r="J196" s="88"/>
    </row>
    <row r="197" spans="2:10" ht="13" x14ac:dyDescent="0.15">
      <c r="B197" s="58"/>
      <c r="C197" s="43"/>
      <c r="D197" s="43"/>
      <c r="E197" s="43"/>
      <c r="F197" s="43"/>
      <c r="G197" s="43"/>
      <c r="H197" s="43"/>
      <c r="I197" s="87"/>
      <c r="J197" s="88"/>
    </row>
    <row r="198" spans="2:10" ht="13" x14ac:dyDescent="0.15">
      <c r="B198" s="58"/>
      <c r="C198" s="43"/>
      <c r="D198" s="43"/>
      <c r="E198" s="43"/>
      <c r="F198" s="43"/>
      <c r="G198" s="43"/>
      <c r="H198" s="43"/>
      <c r="I198" s="87"/>
      <c r="J198" s="88"/>
    </row>
    <row r="199" spans="2:10" ht="13" x14ac:dyDescent="0.15">
      <c r="B199" s="58"/>
      <c r="C199" s="43"/>
      <c r="D199" s="43"/>
      <c r="E199" s="43"/>
      <c r="F199" s="43"/>
      <c r="G199" s="43"/>
      <c r="H199" s="43"/>
      <c r="I199" s="87"/>
      <c r="J199" s="88"/>
    </row>
    <row r="200" spans="2:10" ht="13" x14ac:dyDescent="0.15">
      <c r="B200" s="58"/>
      <c r="C200" s="43"/>
      <c r="D200" s="43"/>
      <c r="E200" s="43"/>
      <c r="F200" s="43"/>
      <c r="G200" s="43"/>
      <c r="H200" s="43"/>
      <c r="I200" s="87"/>
      <c r="J200" s="88"/>
    </row>
    <row r="201" spans="2:10" ht="13" x14ac:dyDescent="0.15">
      <c r="B201" s="58"/>
      <c r="C201" s="43"/>
      <c r="D201" s="43"/>
      <c r="E201" s="43"/>
      <c r="F201" s="43"/>
      <c r="G201" s="43"/>
      <c r="H201" s="43"/>
      <c r="I201" s="87"/>
      <c r="J201" s="88"/>
    </row>
    <row r="202" spans="2:10" ht="13" x14ac:dyDescent="0.15">
      <c r="B202" s="58"/>
      <c r="C202" s="43"/>
      <c r="D202" s="43"/>
      <c r="E202" s="43"/>
      <c r="F202" s="43"/>
      <c r="G202" s="43"/>
      <c r="H202" s="43"/>
      <c r="I202" s="87"/>
      <c r="J202" s="88"/>
    </row>
    <row r="203" spans="2:10" ht="13" x14ac:dyDescent="0.15">
      <c r="B203" s="58"/>
      <c r="C203" s="43"/>
      <c r="D203" s="43"/>
      <c r="E203" s="43"/>
      <c r="F203" s="43"/>
      <c r="G203" s="43"/>
      <c r="H203" s="43"/>
      <c r="I203" s="87"/>
      <c r="J203" s="88"/>
    </row>
    <row r="204" spans="2:10" ht="13" x14ac:dyDescent="0.15">
      <c r="B204" s="58"/>
      <c r="C204" s="43"/>
      <c r="D204" s="43"/>
      <c r="E204" s="43"/>
      <c r="F204" s="43"/>
      <c r="G204" s="43"/>
      <c r="H204" s="43"/>
      <c r="I204" s="87"/>
      <c r="J204" s="88"/>
    </row>
    <row r="205" spans="2:10" ht="13" x14ac:dyDescent="0.15">
      <c r="B205" s="58"/>
      <c r="C205" s="43"/>
      <c r="D205" s="43"/>
      <c r="E205" s="43"/>
      <c r="F205" s="43"/>
      <c r="G205" s="43"/>
      <c r="H205" s="43"/>
      <c r="I205" s="87"/>
      <c r="J205" s="88"/>
    </row>
    <row r="206" spans="2:10" ht="13" x14ac:dyDescent="0.15">
      <c r="B206" s="58"/>
      <c r="C206" s="43"/>
      <c r="D206" s="43"/>
      <c r="E206" s="43"/>
      <c r="F206" s="43"/>
      <c r="G206" s="43"/>
      <c r="H206" s="43"/>
      <c r="I206" s="87"/>
      <c r="J206" s="88"/>
    </row>
    <row r="207" spans="2:10" ht="13" x14ac:dyDescent="0.15">
      <c r="B207" s="58"/>
      <c r="C207" s="43"/>
      <c r="D207" s="43"/>
      <c r="E207" s="43"/>
      <c r="F207" s="43"/>
      <c r="G207" s="43"/>
      <c r="H207" s="43"/>
      <c r="I207" s="87"/>
      <c r="J207" s="88"/>
    </row>
    <row r="208" spans="2:10" ht="13" x14ac:dyDescent="0.15">
      <c r="B208" s="58"/>
      <c r="C208" s="43"/>
      <c r="D208" s="43"/>
      <c r="E208" s="43"/>
      <c r="F208" s="43"/>
      <c r="G208" s="43"/>
      <c r="H208" s="43"/>
      <c r="I208" s="87"/>
      <c r="J208" s="88"/>
    </row>
    <row r="209" spans="2:10" ht="13" x14ac:dyDescent="0.15">
      <c r="B209" s="58"/>
      <c r="C209" s="43"/>
      <c r="D209" s="43"/>
      <c r="E209" s="43"/>
      <c r="F209" s="43"/>
      <c r="G209" s="43"/>
      <c r="H209" s="43"/>
      <c r="I209" s="87"/>
      <c r="J209" s="88"/>
    </row>
    <row r="210" spans="2:10" ht="13" x14ac:dyDescent="0.15">
      <c r="B210" s="58"/>
      <c r="C210" s="43"/>
      <c r="D210" s="43"/>
      <c r="E210" s="43"/>
      <c r="F210" s="43"/>
      <c r="G210" s="43"/>
      <c r="H210" s="43"/>
      <c r="I210" s="87"/>
      <c r="J210" s="88"/>
    </row>
    <row r="211" spans="2:10" ht="13" x14ac:dyDescent="0.15">
      <c r="B211" s="58"/>
      <c r="C211" s="43"/>
      <c r="D211" s="43"/>
      <c r="E211" s="43"/>
      <c r="F211" s="43"/>
      <c r="G211" s="43"/>
      <c r="H211" s="43"/>
      <c r="I211" s="87"/>
      <c r="J211" s="88"/>
    </row>
    <row r="212" spans="2:10" ht="13" x14ac:dyDescent="0.15">
      <c r="B212" s="58"/>
      <c r="C212" s="43"/>
      <c r="D212" s="43"/>
      <c r="E212" s="43"/>
      <c r="F212" s="43"/>
      <c r="G212" s="43"/>
      <c r="H212" s="43"/>
      <c r="I212" s="87"/>
      <c r="J212" s="88"/>
    </row>
    <row r="213" spans="2:10" ht="13" x14ac:dyDescent="0.15">
      <c r="B213" s="58"/>
      <c r="C213" s="43"/>
      <c r="D213" s="43"/>
      <c r="E213" s="43"/>
      <c r="F213" s="43"/>
      <c r="G213" s="43"/>
      <c r="H213" s="43"/>
      <c r="I213" s="87"/>
      <c r="J213" s="88"/>
    </row>
    <row r="214" spans="2:10" ht="13" x14ac:dyDescent="0.15">
      <c r="B214" s="58"/>
      <c r="C214" s="43"/>
      <c r="D214" s="43"/>
      <c r="E214" s="43"/>
      <c r="F214" s="43"/>
      <c r="G214" s="43"/>
      <c r="H214" s="43"/>
      <c r="I214" s="87"/>
      <c r="J214" s="88"/>
    </row>
    <row r="215" spans="2:10" ht="13" x14ac:dyDescent="0.15">
      <c r="B215" s="58"/>
      <c r="C215" s="43"/>
      <c r="D215" s="43"/>
      <c r="E215" s="43"/>
      <c r="F215" s="43"/>
      <c r="G215" s="43"/>
      <c r="H215" s="43"/>
      <c r="I215" s="87"/>
      <c r="J215" s="88"/>
    </row>
    <row r="216" spans="2:10" ht="13" x14ac:dyDescent="0.15">
      <c r="B216" s="58"/>
      <c r="C216" s="43"/>
      <c r="D216" s="43"/>
      <c r="E216" s="43"/>
      <c r="F216" s="43"/>
      <c r="G216" s="43"/>
      <c r="H216" s="43"/>
      <c r="I216" s="87"/>
      <c r="J216" s="88"/>
    </row>
    <row r="217" spans="2:10" ht="13" x14ac:dyDescent="0.15">
      <c r="B217" s="58"/>
      <c r="C217" s="43"/>
      <c r="D217" s="43"/>
      <c r="E217" s="43"/>
      <c r="F217" s="43"/>
      <c r="G217" s="43"/>
      <c r="H217" s="43"/>
      <c r="I217" s="87"/>
      <c r="J217" s="88"/>
    </row>
    <row r="218" spans="2:10" ht="13" x14ac:dyDescent="0.15">
      <c r="B218" s="58"/>
      <c r="C218" s="43"/>
      <c r="D218" s="43"/>
      <c r="E218" s="43"/>
      <c r="F218" s="43"/>
      <c r="G218" s="43"/>
      <c r="H218" s="43"/>
      <c r="I218" s="87"/>
      <c r="J218" s="88"/>
    </row>
    <row r="219" spans="2:10" ht="13" x14ac:dyDescent="0.15">
      <c r="B219" s="58"/>
      <c r="C219" s="43"/>
      <c r="D219" s="43"/>
      <c r="E219" s="43"/>
      <c r="F219" s="43"/>
      <c r="G219" s="43"/>
      <c r="H219" s="43"/>
      <c r="I219" s="87"/>
      <c r="J219" s="88"/>
    </row>
    <row r="220" spans="2:10" ht="13" x14ac:dyDescent="0.15">
      <c r="B220" s="58"/>
      <c r="C220" s="43"/>
      <c r="D220" s="43"/>
      <c r="E220" s="43"/>
      <c r="F220" s="43"/>
      <c r="G220" s="43"/>
      <c r="H220" s="43"/>
      <c r="I220" s="87"/>
      <c r="J220" s="88"/>
    </row>
    <row r="221" spans="2:10" ht="13" x14ac:dyDescent="0.15">
      <c r="B221" s="58"/>
      <c r="C221" s="43"/>
      <c r="D221" s="43"/>
      <c r="E221" s="43"/>
      <c r="F221" s="43"/>
      <c r="G221" s="43"/>
      <c r="H221" s="43"/>
      <c r="I221" s="87"/>
      <c r="J221" s="88"/>
    </row>
    <row r="222" spans="2:10" ht="13" x14ac:dyDescent="0.15">
      <c r="B222" s="58"/>
      <c r="C222" s="43"/>
      <c r="D222" s="43"/>
      <c r="E222" s="43"/>
      <c r="F222" s="43"/>
      <c r="G222" s="43"/>
      <c r="H222" s="43"/>
      <c r="I222" s="87"/>
      <c r="J222" s="88"/>
    </row>
    <row r="223" spans="2:10" ht="13" x14ac:dyDescent="0.15">
      <c r="B223" s="58"/>
      <c r="C223" s="43"/>
      <c r="D223" s="43"/>
      <c r="E223" s="43"/>
      <c r="F223" s="43"/>
      <c r="G223" s="43"/>
      <c r="H223" s="43"/>
      <c r="I223" s="87"/>
      <c r="J223" s="88"/>
    </row>
    <row r="224" spans="2:10" ht="13" x14ac:dyDescent="0.15">
      <c r="B224" s="58"/>
      <c r="C224" s="43"/>
      <c r="D224" s="43"/>
      <c r="E224" s="43"/>
      <c r="F224" s="43"/>
      <c r="G224" s="43"/>
      <c r="H224" s="43"/>
      <c r="I224" s="87"/>
      <c r="J224" s="88"/>
    </row>
    <row r="225" spans="2:10" ht="13" x14ac:dyDescent="0.15">
      <c r="B225" s="58"/>
      <c r="C225" s="43"/>
      <c r="D225" s="43"/>
      <c r="E225" s="43"/>
      <c r="F225" s="43"/>
      <c r="G225" s="43"/>
      <c r="H225" s="43"/>
      <c r="I225" s="87"/>
      <c r="J225" s="88"/>
    </row>
    <row r="226" spans="2:10" ht="13" x14ac:dyDescent="0.15">
      <c r="B226" s="58"/>
      <c r="C226" s="43"/>
      <c r="D226" s="43"/>
      <c r="E226" s="43"/>
      <c r="F226" s="43"/>
      <c r="G226" s="43"/>
      <c r="H226" s="43"/>
      <c r="I226" s="87"/>
      <c r="J226" s="88"/>
    </row>
    <row r="227" spans="2:10" ht="13" x14ac:dyDescent="0.15">
      <c r="B227" s="58"/>
      <c r="C227" s="43"/>
      <c r="D227" s="43"/>
      <c r="E227" s="43"/>
      <c r="F227" s="43"/>
      <c r="G227" s="43"/>
      <c r="H227" s="43"/>
      <c r="I227" s="87"/>
      <c r="J227" s="88"/>
    </row>
    <row r="228" spans="2:10" ht="13" x14ac:dyDescent="0.15">
      <c r="B228" s="58"/>
      <c r="C228" s="43"/>
      <c r="D228" s="43"/>
      <c r="E228" s="43"/>
      <c r="F228" s="43"/>
      <c r="G228" s="43"/>
      <c r="H228" s="43"/>
      <c r="I228" s="87"/>
      <c r="J228" s="88"/>
    </row>
    <row r="229" spans="2:10" ht="13" x14ac:dyDescent="0.15">
      <c r="B229" s="58"/>
      <c r="C229" s="43"/>
      <c r="D229" s="43"/>
      <c r="E229" s="43"/>
      <c r="F229" s="43"/>
      <c r="G229" s="43"/>
      <c r="H229" s="43"/>
      <c r="I229" s="87"/>
      <c r="J229" s="88"/>
    </row>
    <row r="230" spans="2:10" ht="13" x14ac:dyDescent="0.15">
      <c r="B230" s="58"/>
      <c r="C230" s="43"/>
      <c r="D230" s="43"/>
      <c r="E230" s="43"/>
      <c r="F230" s="43"/>
      <c r="G230" s="43"/>
      <c r="H230" s="43"/>
      <c r="I230" s="87"/>
      <c r="J230" s="88"/>
    </row>
    <row r="231" spans="2:10" ht="13" x14ac:dyDescent="0.15">
      <c r="B231" s="58"/>
      <c r="C231" s="43"/>
      <c r="D231" s="43"/>
      <c r="E231" s="43"/>
      <c r="F231" s="43"/>
      <c r="G231" s="43"/>
      <c r="H231" s="43"/>
      <c r="I231" s="87"/>
      <c r="J231" s="88"/>
    </row>
    <row r="232" spans="2:10" ht="13" x14ac:dyDescent="0.15">
      <c r="B232" s="58"/>
      <c r="C232" s="43"/>
      <c r="D232" s="43"/>
      <c r="E232" s="43"/>
      <c r="F232" s="43"/>
      <c r="G232" s="43"/>
      <c r="H232" s="43"/>
      <c r="I232" s="87"/>
      <c r="J232" s="88"/>
    </row>
    <row r="233" spans="2:10" ht="13" x14ac:dyDescent="0.15">
      <c r="B233" s="58"/>
      <c r="C233" s="43"/>
      <c r="D233" s="43"/>
      <c r="E233" s="43"/>
      <c r="F233" s="43"/>
      <c r="G233" s="43"/>
      <c r="H233" s="43"/>
      <c r="I233" s="87"/>
      <c r="J233" s="88"/>
    </row>
    <row r="234" spans="2:10" ht="13" x14ac:dyDescent="0.15">
      <c r="B234" s="58"/>
      <c r="C234" s="43"/>
      <c r="D234" s="43"/>
      <c r="E234" s="43"/>
      <c r="F234" s="43"/>
      <c r="G234" s="43"/>
      <c r="H234" s="43"/>
      <c r="I234" s="87"/>
      <c r="J234" s="88"/>
    </row>
    <row r="235" spans="2:10" ht="13" x14ac:dyDescent="0.15">
      <c r="B235" s="58"/>
      <c r="C235" s="43"/>
      <c r="D235" s="43"/>
      <c r="E235" s="43"/>
      <c r="F235" s="43"/>
      <c r="G235" s="43"/>
      <c r="H235" s="43"/>
      <c r="I235" s="87"/>
      <c r="J235" s="88"/>
    </row>
    <row r="236" spans="2:10" ht="13" x14ac:dyDescent="0.15">
      <c r="B236" s="58"/>
      <c r="C236" s="43"/>
      <c r="D236" s="43"/>
      <c r="E236" s="43"/>
      <c r="F236" s="43"/>
      <c r="G236" s="43"/>
      <c r="H236" s="43"/>
      <c r="I236" s="87"/>
      <c r="J236" s="88"/>
    </row>
    <row r="237" spans="2:10" ht="13" x14ac:dyDescent="0.15">
      <c r="B237" s="58"/>
      <c r="C237" s="43"/>
      <c r="D237" s="43"/>
      <c r="E237" s="43"/>
      <c r="F237" s="43"/>
      <c r="G237" s="43"/>
      <c r="H237" s="43"/>
      <c r="I237" s="87"/>
      <c r="J237" s="88"/>
    </row>
    <row r="238" spans="2:10" ht="13" x14ac:dyDescent="0.15">
      <c r="B238" s="58"/>
      <c r="C238" s="43"/>
      <c r="D238" s="43"/>
      <c r="E238" s="43"/>
      <c r="F238" s="43"/>
      <c r="G238" s="43"/>
      <c r="H238" s="43"/>
      <c r="I238" s="87"/>
      <c r="J238" s="88"/>
    </row>
    <row r="239" spans="2:10" ht="13" x14ac:dyDescent="0.15">
      <c r="B239" s="58"/>
      <c r="C239" s="43"/>
      <c r="D239" s="43"/>
      <c r="E239" s="43"/>
      <c r="F239" s="43"/>
      <c r="G239" s="43"/>
      <c r="H239" s="43"/>
      <c r="I239" s="87"/>
      <c r="J239" s="88"/>
    </row>
    <row r="240" spans="2:10" ht="13" x14ac:dyDescent="0.15">
      <c r="B240" s="58"/>
      <c r="C240" s="43"/>
      <c r="D240" s="43"/>
      <c r="E240" s="43"/>
      <c r="F240" s="43"/>
      <c r="G240" s="43"/>
      <c r="H240" s="43"/>
      <c r="I240" s="87"/>
      <c r="J240" s="88"/>
    </row>
    <row r="241" spans="2:10" ht="13" x14ac:dyDescent="0.15">
      <c r="B241" s="58"/>
      <c r="C241" s="43"/>
      <c r="D241" s="43"/>
      <c r="E241" s="43"/>
      <c r="F241" s="43"/>
      <c r="G241" s="43"/>
      <c r="H241" s="43"/>
      <c r="I241" s="87"/>
      <c r="J241" s="88"/>
    </row>
    <row r="242" spans="2:10" ht="13" x14ac:dyDescent="0.15">
      <c r="B242" s="58"/>
      <c r="C242" s="43"/>
      <c r="D242" s="43"/>
      <c r="E242" s="43"/>
      <c r="F242" s="43"/>
      <c r="G242" s="43"/>
      <c r="H242" s="43"/>
      <c r="I242" s="87"/>
      <c r="J242" s="88"/>
    </row>
    <row r="243" spans="2:10" ht="13" x14ac:dyDescent="0.15">
      <c r="B243" s="58"/>
      <c r="C243" s="43"/>
      <c r="D243" s="43"/>
      <c r="E243" s="43"/>
      <c r="F243" s="43"/>
      <c r="G243" s="43"/>
      <c r="H243" s="43"/>
      <c r="I243" s="87"/>
      <c r="J243" s="88"/>
    </row>
    <row r="244" spans="2:10" ht="13" x14ac:dyDescent="0.15">
      <c r="B244" s="58"/>
      <c r="C244" s="43"/>
      <c r="D244" s="43"/>
      <c r="E244" s="43"/>
      <c r="F244" s="43"/>
      <c r="G244" s="43"/>
      <c r="H244" s="43"/>
      <c r="I244" s="87"/>
      <c r="J244" s="88"/>
    </row>
    <row r="245" spans="2:10" ht="13" x14ac:dyDescent="0.15">
      <c r="B245" s="58"/>
      <c r="C245" s="43"/>
      <c r="D245" s="43"/>
      <c r="E245" s="43"/>
      <c r="F245" s="43"/>
      <c r="G245" s="43"/>
      <c r="H245" s="43"/>
      <c r="I245" s="87"/>
      <c r="J245" s="88"/>
    </row>
    <row r="246" spans="2:10" ht="13" x14ac:dyDescent="0.15">
      <c r="B246" s="58"/>
      <c r="C246" s="43"/>
      <c r="D246" s="43"/>
      <c r="E246" s="43"/>
      <c r="F246" s="43"/>
      <c r="G246" s="43"/>
      <c r="H246" s="43"/>
      <c r="I246" s="87"/>
      <c r="J246" s="88"/>
    </row>
    <row r="247" spans="2:10" ht="13" x14ac:dyDescent="0.15">
      <c r="B247" s="58"/>
      <c r="C247" s="43"/>
      <c r="D247" s="43"/>
      <c r="E247" s="43"/>
      <c r="F247" s="43"/>
      <c r="G247" s="43"/>
      <c r="H247" s="43"/>
      <c r="I247" s="87"/>
      <c r="J247" s="88"/>
    </row>
    <row r="248" spans="2:10" ht="13" x14ac:dyDescent="0.15">
      <c r="B248" s="58"/>
      <c r="C248" s="43"/>
      <c r="D248" s="43"/>
      <c r="E248" s="43"/>
      <c r="F248" s="43"/>
      <c r="G248" s="43"/>
      <c r="H248" s="43"/>
      <c r="I248" s="87"/>
      <c r="J248" s="88"/>
    </row>
    <row r="249" spans="2:10" ht="13" x14ac:dyDescent="0.15">
      <c r="B249" s="58"/>
      <c r="C249" s="43"/>
      <c r="D249" s="43"/>
      <c r="E249" s="43"/>
      <c r="F249" s="43"/>
      <c r="G249" s="43"/>
      <c r="H249" s="43"/>
      <c r="I249" s="87"/>
      <c r="J249" s="88"/>
    </row>
    <row r="250" spans="2:10" ht="13" x14ac:dyDescent="0.15">
      <c r="B250" s="58"/>
      <c r="C250" s="43"/>
      <c r="D250" s="43"/>
      <c r="E250" s="43"/>
      <c r="F250" s="43"/>
      <c r="G250" s="43"/>
      <c r="H250" s="43"/>
      <c r="I250" s="87"/>
      <c r="J250" s="88"/>
    </row>
    <row r="251" spans="2:10" ht="13" x14ac:dyDescent="0.15">
      <c r="B251" s="58"/>
      <c r="C251" s="43"/>
      <c r="D251" s="43"/>
      <c r="E251" s="43"/>
      <c r="F251" s="43"/>
      <c r="G251" s="43"/>
      <c r="H251" s="43"/>
      <c r="I251" s="87"/>
      <c r="J251" s="88"/>
    </row>
    <row r="252" spans="2:10" ht="13" x14ac:dyDescent="0.15">
      <c r="B252" s="58"/>
      <c r="C252" s="43"/>
      <c r="D252" s="43"/>
      <c r="E252" s="43"/>
      <c r="F252" s="43"/>
      <c r="G252" s="43"/>
      <c r="H252" s="43"/>
      <c r="I252" s="87"/>
      <c r="J252" s="88"/>
    </row>
    <row r="253" spans="2:10" ht="13" x14ac:dyDescent="0.15">
      <c r="B253" s="58"/>
      <c r="C253" s="43"/>
      <c r="D253" s="43"/>
      <c r="E253" s="43"/>
      <c r="F253" s="43"/>
      <c r="G253" s="43"/>
      <c r="H253" s="43"/>
      <c r="I253" s="87"/>
      <c r="J253" s="88"/>
    </row>
    <row r="254" spans="2:10" ht="13" x14ac:dyDescent="0.15">
      <c r="B254" s="58"/>
      <c r="C254" s="43"/>
      <c r="D254" s="43"/>
      <c r="E254" s="43"/>
      <c r="F254" s="43"/>
      <c r="G254" s="43"/>
      <c r="H254" s="43"/>
      <c r="I254" s="87"/>
      <c r="J254" s="88"/>
    </row>
    <row r="255" spans="2:10" ht="13" x14ac:dyDescent="0.15">
      <c r="B255" s="58"/>
      <c r="C255" s="43"/>
      <c r="D255" s="43"/>
      <c r="E255" s="43"/>
      <c r="F255" s="43"/>
      <c r="G255" s="43"/>
      <c r="H255" s="43"/>
      <c r="I255" s="87"/>
      <c r="J255" s="88"/>
    </row>
    <row r="256" spans="2:10" ht="13" x14ac:dyDescent="0.15">
      <c r="B256" s="58"/>
      <c r="C256" s="43"/>
      <c r="D256" s="43"/>
      <c r="E256" s="43"/>
      <c r="F256" s="43"/>
      <c r="G256" s="43"/>
      <c r="H256" s="43"/>
      <c r="I256" s="87"/>
      <c r="J256" s="88"/>
    </row>
    <row r="257" spans="2:10" ht="13" x14ac:dyDescent="0.15">
      <c r="B257" s="58"/>
      <c r="C257" s="43"/>
      <c r="D257" s="43"/>
      <c r="E257" s="43"/>
      <c r="F257" s="43"/>
      <c r="G257" s="43"/>
      <c r="H257" s="43"/>
      <c r="I257" s="87"/>
      <c r="J257" s="88"/>
    </row>
    <row r="258" spans="2:10" ht="13" x14ac:dyDescent="0.15">
      <c r="B258" s="58"/>
      <c r="C258" s="43"/>
      <c r="D258" s="43"/>
      <c r="E258" s="43"/>
      <c r="F258" s="43"/>
      <c r="G258" s="43"/>
      <c r="H258" s="43"/>
      <c r="I258" s="87"/>
      <c r="J258" s="88"/>
    </row>
    <row r="259" spans="2:10" ht="13" x14ac:dyDescent="0.15">
      <c r="B259" s="58"/>
      <c r="C259" s="43"/>
      <c r="D259" s="43"/>
      <c r="E259" s="43"/>
      <c r="F259" s="43"/>
      <c r="G259" s="43"/>
      <c r="H259" s="43"/>
      <c r="I259" s="87"/>
      <c r="J259" s="88"/>
    </row>
    <row r="260" spans="2:10" ht="13" x14ac:dyDescent="0.15">
      <c r="B260" s="58"/>
      <c r="C260" s="43"/>
      <c r="D260" s="43"/>
      <c r="E260" s="43"/>
      <c r="F260" s="43"/>
      <c r="G260" s="43"/>
      <c r="H260" s="43"/>
      <c r="I260" s="87"/>
      <c r="J260" s="88"/>
    </row>
    <row r="261" spans="2:10" ht="13" x14ac:dyDescent="0.15">
      <c r="B261" s="58"/>
      <c r="C261" s="43"/>
      <c r="D261" s="43"/>
      <c r="E261" s="43"/>
      <c r="F261" s="43"/>
      <c r="G261" s="43"/>
      <c r="H261" s="43"/>
      <c r="I261" s="87"/>
      <c r="J261" s="88"/>
    </row>
    <row r="262" spans="2:10" ht="13" x14ac:dyDescent="0.15">
      <c r="B262" s="58"/>
      <c r="C262" s="43"/>
      <c r="D262" s="43"/>
      <c r="E262" s="43"/>
      <c r="F262" s="43"/>
      <c r="G262" s="43"/>
      <c r="H262" s="43"/>
      <c r="I262" s="87"/>
      <c r="J262" s="88"/>
    </row>
    <row r="263" spans="2:10" ht="13" x14ac:dyDescent="0.15">
      <c r="B263" s="58"/>
      <c r="C263" s="43"/>
      <c r="D263" s="43"/>
      <c r="E263" s="43"/>
      <c r="F263" s="43"/>
      <c r="G263" s="43"/>
      <c r="H263" s="43"/>
      <c r="I263" s="87"/>
      <c r="J263" s="88"/>
    </row>
    <row r="264" spans="2:10" ht="13" x14ac:dyDescent="0.15">
      <c r="B264" s="58"/>
      <c r="C264" s="43"/>
      <c r="D264" s="43"/>
      <c r="E264" s="43"/>
      <c r="F264" s="43"/>
      <c r="G264" s="43"/>
      <c r="H264" s="43"/>
      <c r="I264" s="87"/>
      <c r="J264" s="88"/>
    </row>
    <row r="265" spans="2:10" ht="13" x14ac:dyDescent="0.15">
      <c r="B265" s="58"/>
      <c r="C265" s="43"/>
      <c r="D265" s="43"/>
      <c r="E265" s="43"/>
      <c r="F265" s="43"/>
      <c r="G265" s="43"/>
      <c r="H265" s="43"/>
      <c r="I265" s="87"/>
      <c r="J265" s="88"/>
    </row>
    <row r="266" spans="2:10" ht="13" x14ac:dyDescent="0.15">
      <c r="B266" s="58"/>
      <c r="C266" s="43"/>
      <c r="D266" s="43"/>
      <c r="E266" s="43"/>
      <c r="F266" s="43"/>
      <c r="G266" s="43"/>
      <c r="H266" s="43"/>
      <c r="I266" s="87"/>
      <c r="J266" s="88"/>
    </row>
    <row r="267" spans="2:10" ht="13" x14ac:dyDescent="0.15">
      <c r="B267" s="58"/>
      <c r="C267" s="43"/>
      <c r="D267" s="43"/>
      <c r="E267" s="43"/>
      <c r="F267" s="43"/>
      <c r="G267" s="43"/>
      <c r="H267" s="43"/>
      <c r="I267" s="87"/>
      <c r="J267" s="88"/>
    </row>
    <row r="268" spans="2:10" ht="13" x14ac:dyDescent="0.15">
      <c r="B268" s="58"/>
      <c r="C268" s="43"/>
      <c r="D268" s="43"/>
      <c r="E268" s="43"/>
      <c r="F268" s="43"/>
      <c r="G268" s="43"/>
      <c r="H268" s="43"/>
      <c r="I268" s="87"/>
      <c r="J268" s="88"/>
    </row>
    <row r="269" spans="2:10" ht="13" x14ac:dyDescent="0.15">
      <c r="B269" s="58"/>
      <c r="C269" s="43"/>
      <c r="D269" s="43"/>
      <c r="E269" s="43"/>
      <c r="F269" s="43"/>
      <c r="G269" s="43"/>
      <c r="H269" s="43"/>
      <c r="I269" s="87"/>
      <c r="J269" s="88"/>
    </row>
    <row r="270" spans="2:10" ht="13" x14ac:dyDescent="0.15">
      <c r="B270" s="58"/>
      <c r="C270" s="43"/>
      <c r="D270" s="43"/>
      <c r="E270" s="43"/>
      <c r="F270" s="43"/>
      <c r="G270" s="43"/>
      <c r="H270" s="43"/>
      <c r="I270" s="87"/>
      <c r="J270" s="88"/>
    </row>
    <row r="271" spans="2:10" ht="13" x14ac:dyDescent="0.15">
      <c r="B271" s="58"/>
      <c r="C271" s="43"/>
      <c r="D271" s="43"/>
      <c r="E271" s="43"/>
      <c r="F271" s="43"/>
      <c r="G271" s="43"/>
      <c r="H271" s="43"/>
      <c r="I271" s="87"/>
      <c r="J271" s="88"/>
    </row>
    <row r="272" spans="2:10" ht="13" x14ac:dyDescent="0.15">
      <c r="B272" s="58"/>
      <c r="C272" s="43"/>
      <c r="D272" s="43"/>
      <c r="E272" s="43"/>
      <c r="F272" s="43"/>
      <c r="G272" s="43"/>
      <c r="H272" s="43"/>
      <c r="I272" s="87"/>
      <c r="J272" s="88"/>
    </row>
    <row r="273" spans="2:10" ht="13" x14ac:dyDescent="0.15">
      <c r="B273" s="58"/>
      <c r="C273" s="43"/>
      <c r="D273" s="43"/>
      <c r="E273" s="43"/>
      <c r="F273" s="43"/>
      <c r="G273" s="43"/>
      <c r="H273" s="43"/>
      <c r="I273" s="87"/>
      <c r="J273" s="88"/>
    </row>
    <row r="274" spans="2:10" ht="13" x14ac:dyDescent="0.15">
      <c r="B274" s="58"/>
      <c r="C274" s="43"/>
      <c r="D274" s="43"/>
      <c r="E274" s="43"/>
      <c r="F274" s="43"/>
      <c r="G274" s="43"/>
      <c r="H274" s="43"/>
      <c r="I274" s="87"/>
      <c r="J274" s="88"/>
    </row>
    <row r="275" spans="2:10" ht="13" x14ac:dyDescent="0.15">
      <c r="B275" s="58"/>
      <c r="C275" s="43"/>
      <c r="D275" s="43"/>
      <c r="E275" s="43"/>
      <c r="F275" s="43"/>
      <c r="G275" s="43"/>
      <c r="H275" s="43"/>
      <c r="I275" s="87"/>
      <c r="J275" s="88"/>
    </row>
    <row r="276" spans="2:10" ht="13" x14ac:dyDescent="0.15">
      <c r="B276" s="58"/>
      <c r="C276" s="43"/>
      <c r="D276" s="43"/>
      <c r="E276" s="43"/>
      <c r="F276" s="43"/>
      <c r="G276" s="43"/>
      <c r="H276" s="43"/>
      <c r="I276" s="87"/>
      <c r="J276" s="88"/>
    </row>
    <row r="277" spans="2:10" ht="13" x14ac:dyDescent="0.15">
      <c r="B277" s="58"/>
      <c r="C277" s="43"/>
      <c r="D277" s="43"/>
      <c r="E277" s="43"/>
      <c r="F277" s="43"/>
      <c r="G277" s="43"/>
      <c r="H277" s="43"/>
      <c r="I277" s="87"/>
      <c r="J277" s="88"/>
    </row>
    <row r="278" spans="2:10" ht="13" x14ac:dyDescent="0.15">
      <c r="B278" s="58"/>
      <c r="C278" s="43"/>
      <c r="D278" s="43"/>
      <c r="E278" s="43"/>
      <c r="F278" s="43"/>
      <c r="G278" s="43"/>
      <c r="H278" s="43"/>
      <c r="I278" s="87"/>
      <c r="J278" s="88"/>
    </row>
    <row r="279" spans="2:10" ht="13" x14ac:dyDescent="0.15">
      <c r="B279" s="58"/>
      <c r="C279" s="43"/>
      <c r="D279" s="43"/>
      <c r="E279" s="43"/>
      <c r="F279" s="43"/>
      <c r="G279" s="43"/>
      <c r="H279" s="43"/>
      <c r="I279" s="87"/>
      <c r="J279" s="88"/>
    </row>
    <row r="280" spans="2:10" ht="13" x14ac:dyDescent="0.15">
      <c r="B280" s="58"/>
      <c r="C280" s="43"/>
      <c r="D280" s="43"/>
      <c r="E280" s="43"/>
      <c r="F280" s="43"/>
      <c r="G280" s="43"/>
      <c r="H280" s="43"/>
      <c r="I280" s="87"/>
      <c r="J280" s="88"/>
    </row>
    <row r="281" spans="2:10" ht="13" x14ac:dyDescent="0.15">
      <c r="B281" s="58"/>
      <c r="C281" s="43"/>
      <c r="D281" s="43"/>
      <c r="E281" s="43"/>
      <c r="F281" s="43"/>
      <c r="G281" s="43"/>
      <c r="H281" s="43"/>
      <c r="I281" s="87"/>
      <c r="J281" s="88"/>
    </row>
    <row r="282" spans="2:10" ht="13" x14ac:dyDescent="0.15">
      <c r="B282" s="58"/>
      <c r="C282" s="43"/>
      <c r="D282" s="43"/>
      <c r="E282" s="43"/>
      <c r="F282" s="43"/>
      <c r="G282" s="43"/>
      <c r="H282" s="43"/>
      <c r="I282" s="87"/>
      <c r="J282" s="88"/>
    </row>
    <row r="283" spans="2:10" ht="13" x14ac:dyDescent="0.15">
      <c r="B283" s="58"/>
      <c r="C283" s="43"/>
      <c r="D283" s="43"/>
      <c r="E283" s="43"/>
      <c r="F283" s="43"/>
      <c r="G283" s="43"/>
      <c r="H283" s="43"/>
      <c r="I283" s="87"/>
      <c r="J283" s="88"/>
    </row>
    <row r="284" spans="2:10" ht="13" x14ac:dyDescent="0.15">
      <c r="B284" s="58"/>
      <c r="C284" s="43"/>
      <c r="D284" s="43"/>
      <c r="E284" s="43"/>
      <c r="F284" s="43"/>
      <c r="G284" s="43"/>
      <c r="H284" s="43"/>
      <c r="I284" s="87"/>
      <c r="J284" s="88"/>
    </row>
    <row r="285" spans="2:10" ht="13" x14ac:dyDescent="0.15">
      <c r="B285" s="58"/>
      <c r="C285" s="43"/>
      <c r="D285" s="43"/>
      <c r="E285" s="43"/>
      <c r="F285" s="43"/>
      <c r="G285" s="43"/>
      <c r="H285" s="43"/>
      <c r="I285" s="87"/>
      <c r="J285" s="88"/>
    </row>
    <row r="286" spans="2:10" ht="13" x14ac:dyDescent="0.15">
      <c r="B286" s="58"/>
      <c r="C286" s="43"/>
      <c r="D286" s="43"/>
      <c r="E286" s="43"/>
      <c r="F286" s="43"/>
      <c r="G286" s="43"/>
      <c r="H286" s="43"/>
      <c r="I286" s="87"/>
      <c r="J286" s="88"/>
    </row>
    <row r="287" spans="2:10" ht="13" x14ac:dyDescent="0.15">
      <c r="B287" s="58"/>
      <c r="C287" s="43"/>
      <c r="D287" s="43"/>
      <c r="E287" s="43"/>
      <c r="F287" s="43"/>
      <c r="G287" s="43"/>
      <c r="H287" s="43"/>
      <c r="I287" s="87"/>
      <c r="J287" s="88"/>
    </row>
    <row r="288" spans="2:10" ht="13" x14ac:dyDescent="0.15">
      <c r="B288" s="58"/>
      <c r="C288" s="43"/>
      <c r="D288" s="43"/>
      <c r="E288" s="43"/>
      <c r="F288" s="43"/>
      <c r="G288" s="43"/>
      <c r="H288" s="43"/>
      <c r="I288" s="87"/>
      <c r="J288" s="88"/>
    </row>
    <row r="289" spans="2:10" ht="13" x14ac:dyDescent="0.15">
      <c r="B289" s="58"/>
      <c r="C289" s="43"/>
      <c r="D289" s="43"/>
      <c r="E289" s="43"/>
      <c r="F289" s="43"/>
      <c r="G289" s="43"/>
      <c r="H289" s="43"/>
      <c r="I289" s="87"/>
      <c r="J289" s="88"/>
    </row>
    <row r="290" spans="2:10" ht="13" x14ac:dyDescent="0.15">
      <c r="B290" s="58"/>
      <c r="C290" s="43"/>
      <c r="D290" s="43"/>
      <c r="E290" s="43"/>
      <c r="F290" s="43"/>
      <c r="G290" s="43"/>
      <c r="H290" s="43"/>
      <c r="I290" s="87"/>
      <c r="J290" s="88"/>
    </row>
    <row r="291" spans="2:10" ht="13" x14ac:dyDescent="0.15">
      <c r="B291" s="58"/>
      <c r="C291" s="43"/>
      <c r="D291" s="43"/>
      <c r="E291" s="43"/>
      <c r="F291" s="43"/>
      <c r="G291" s="43"/>
      <c r="H291" s="43"/>
      <c r="I291" s="87"/>
      <c r="J291" s="88"/>
    </row>
    <row r="292" spans="2:10" ht="13" x14ac:dyDescent="0.15">
      <c r="B292" s="58"/>
      <c r="C292" s="43"/>
      <c r="D292" s="43"/>
      <c r="E292" s="43"/>
      <c r="F292" s="43"/>
      <c r="G292" s="43"/>
      <c r="H292" s="43"/>
      <c r="I292" s="87"/>
      <c r="J292" s="88"/>
    </row>
    <row r="293" spans="2:10" ht="13" x14ac:dyDescent="0.15">
      <c r="B293" s="58"/>
      <c r="C293" s="43"/>
      <c r="D293" s="43"/>
      <c r="E293" s="43"/>
      <c r="F293" s="43"/>
      <c r="G293" s="43"/>
      <c r="H293" s="43"/>
      <c r="I293" s="87"/>
      <c r="J293" s="88"/>
    </row>
    <row r="294" spans="2:10" ht="13" x14ac:dyDescent="0.15">
      <c r="B294" s="58"/>
      <c r="C294" s="43"/>
      <c r="D294" s="43"/>
      <c r="E294" s="43"/>
      <c r="F294" s="43"/>
      <c r="G294" s="43"/>
      <c r="H294" s="43"/>
      <c r="I294" s="87"/>
      <c r="J294" s="88"/>
    </row>
    <row r="295" spans="2:10" ht="13" x14ac:dyDescent="0.15">
      <c r="B295" s="58"/>
      <c r="C295" s="43"/>
      <c r="D295" s="43"/>
      <c r="E295" s="43"/>
      <c r="F295" s="43"/>
      <c r="G295" s="43"/>
      <c r="H295" s="43"/>
      <c r="I295" s="87"/>
      <c r="J295" s="88"/>
    </row>
    <row r="296" spans="2:10" ht="13" x14ac:dyDescent="0.15">
      <c r="B296" s="58"/>
      <c r="C296" s="43"/>
      <c r="D296" s="43"/>
      <c r="E296" s="43"/>
      <c r="F296" s="43"/>
      <c r="G296" s="43"/>
      <c r="H296" s="43"/>
      <c r="I296" s="87"/>
      <c r="J296" s="88"/>
    </row>
    <row r="297" spans="2:10" ht="13" x14ac:dyDescent="0.15">
      <c r="B297" s="58"/>
      <c r="C297" s="43"/>
      <c r="D297" s="43"/>
      <c r="E297" s="43"/>
      <c r="F297" s="43"/>
      <c r="G297" s="43"/>
      <c r="H297" s="43"/>
      <c r="I297" s="87"/>
      <c r="J297" s="88"/>
    </row>
    <row r="298" spans="2:10" ht="13" x14ac:dyDescent="0.15">
      <c r="B298" s="58"/>
      <c r="C298" s="43"/>
      <c r="D298" s="43"/>
      <c r="E298" s="43"/>
      <c r="F298" s="43"/>
      <c r="G298" s="43"/>
      <c r="H298" s="43"/>
      <c r="I298" s="87"/>
      <c r="J298" s="88"/>
    </row>
    <row r="299" spans="2:10" ht="13" x14ac:dyDescent="0.15">
      <c r="B299" s="58"/>
      <c r="C299" s="43"/>
      <c r="D299" s="43"/>
      <c r="E299" s="43"/>
      <c r="F299" s="43"/>
      <c r="G299" s="43"/>
      <c r="H299" s="43"/>
      <c r="I299" s="87"/>
      <c r="J299" s="88"/>
    </row>
    <row r="300" spans="2:10" ht="13" x14ac:dyDescent="0.15">
      <c r="B300" s="58"/>
      <c r="C300" s="43"/>
      <c r="D300" s="43"/>
      <c r="E300" s="43"/>
      <c r="F300" s="43"/>
      <c r="G300" s="43"/>
      <c r="H300" s="43"/>
      <c r="I300" s="87"/>
      <c r="J300" s="88"/>
    </row>
    <row r="301" spans="2:10" ht="13" x14ac:dyDescent="0.15">
      <c r="B301" s="58"/>
      <c r="C301" s="43"/>
      <c r="D301" s="43"/>
      <c r="E301" s="43"/>
      <c r="F301" s="43"/>
      <c r="G301" s="43"/>
      <c r="H301" s="43"/>
      <c r="I301" s="87"/>
      <c r="J301" s="88"/>
    </row>
    <row r="302" spans="2:10" ht="13" x14ac:dyDescent="0.15">
      <c r="B302" s="58"/>
      <c r="C302" s="43"/>
      <c r="D302" s="43"/>
      <c r="E302" s="43"/>
      <c r="F302" s="43"/>
      <c r="G302" s="43"/>
      <c r="H302" s="43"/>
      <c r="I302" s="87"/>
      <c r="J302" s="88"/>
    </row>
    <row r="303" spans="2:10" ht="13" x14ac:dyDescent="0.15">
      <c r="B303" s="58"/>
      <c r="C303" s="43"/>
      <c r="D303" s="43"/>
      <c r="E303" s="43"/>
      <c r="F303" s="43"/>
      <c r="G303" s="43"/>
      <c r="H303" s="43"/>
      <c r="I303" s="87"/>
      <c r="J303" s="88"/>
    </row>
    <row r="304" spans="2:10" ht="13" x14ac:dyDescent="0.15">
      <c r="B304" s="58"/>
      <c r="C304" s="43"/>
      <c r="D304" s="43"/>
      <c r="E304" s="43"/>
      <c r="F304" s="43"/>
      <c r="G304" s="43"/>
      <c r="H304" s="43"/>
      <c r="I304" s="87"/>
      <c r="J304" s="88"/>
    </row>
    <row r="305" spans="2:10" ht="13" x14ac:dyDescent="0.15">
      <c r="B305" s="58"/>
      <c r="C305" s="43"/>
      <c r="D305" s="43"/>
      <c r="E305" s="43"/>
      <c r="F305" s="43"/>
      <c r="G305" s="43"/>
      <c r="H305" s="43"/>
      <c r="I305" s="87"/>
      <c r="J305" s="88"/>
    </row>
    <row r="306" spans="2:10" ht="13" x14ac:dyDescent="0.15">
      <c r="B306" s="58"/>
      <c r="C306" s="43"/>
      <c r="D306" s="43"/>
      <c r="E306" s="43"/>
      <c r="F306" s="43"/>
      <c r="G306" s="43"/>
      <c r="H306" s="43"/>
      <c r="I306" s="87"/>
      <c r="J306" s="88"/>
    </row>
    <row r="307" spans="2:10" ht="13" x14ac:dyDescent="0.15">
      <c r="B307" s="58"/>
      <c r="C307" s="43"/>
      <c r="D307" s="43"/>
      <c r="E307" s="43"/>
      <c r="F307" s="43"/>
      <c r="G307" s="43"/>
      <c r="H307" s="43"/>
      <c r="I307" s="87"/>
      <c r="J307" s="88"/>
    </row>
    <row r="308" spans="2:10" ht="13" x14ac:dyDescent="0.15">
      <c r="B308" s="58"/>
      <c r="C308" s="43"/>
      <c r="D308" s="43"/>
      <c r="E308" s="43"/>
      <c r="F308" s="43"/>
      <c r="G308" s="43"/>
      <c r="H308" s="43"/>
      <c r="I308" s="87"/>
      <c r="J308" s="88"/>
    </row>
    <row r="309" spans="2:10" ht="13" x14ac:dyDescent="0.15">
      <c r="B309" s="58"/>
      <c r="C309" s="43"/>
      <c r="D309" s="43"/>
      <c r="E309" s="43"/>
      <c r="F309" s="43"/>
      <c r="G309" s="43"/>
      <c r="H309" s="43"/>
      <c r="I309" s="87"/>
      <c r="J309" s="88"/>
    </row>
    <row r="310" spans="2:10" ht="13" x14ac:dyDescent="0.15">
      <c r="B310" s="58"/>
      <c r="C310" s="43"/>
      <c r="D310" s="43"/>
      <c r="E310" s="43"/>
      <c r="F310" s="43"/>
      <c r="G310" s="43"/>
      <c r="H310" s="43"/>
      <c r="I310" s="87"/>
      <c r="J310" s="88"/>
    </row>
    <row r="311" spans="2:10" ht="13" x14ac:dyDescent="0.15">
      <c r="B311" s="58"/>
      <c r="C311" s="43"/>
      <c r="D311" s="43"/>
      <c r="E311" s="43"/>
      <c r="F311" s="43"/>
      <c r="G311" s="43"/>
      <c r="H311" s="43"/>
      <c r="I311" s="87"/>
      <c r="J311" s="88"/>
    </row>
    <row r="312" spans="2:10" ht="13" x14ac:dyDescent="0.15">
      <c r="B312" s="58"/>
      <c r="C312" s="43"/>
      <c r="D312" s="43"/>
      <c r="E312" s="43"/>
      <c r="F312" s="43"/>
      <c r="G312" s="43"/>
      <c r="H312" s="43"/>
      <c r="I312" s="87"/>
      <c r="J312" s="88"/>
    </row>
    <row r="313" spans="2:10" ht="13" x14ac:dyDescent="0.15">
      <c r="B313" s="58"/>
      <c r="C313" s="43"/>
      <c r="D313" s="43"/>
      <c r="E313" s="43"/>
      <c r="F313" s="43"/>
      <c r="G313" s="43"/>
      <c r="H313" s="43"/>
      <c r="I313" s="87"/>
      <c r="J313" s="88"/>
    </row>
    <row r="314" spans="2:10" ht="13" x14ac:dyDescent="0.15">
      <c r="B314" s="58"/>
      <c r="C314" s="43"/>
      <c r="D314" s="43"/>
      <c r="E314" s="43"/>
      <c r="F314" s="43"/>
      <c r="G314" s="43"/>
      <c r="H314" s="43"/>
      <c r="I314" s="87"/>
      <c r="J314" s="88"/>
    </row>
    <row r="315" spans="2:10" ht="13" x14ac:dyDescent="0.15">
      <c r="B315" s="58"/>
      <c r="C315" s="43"/>
      <c r="D315" s="43"/>
      <c r="E315" s="43"/>
      <c r="F315" s="43"/>
      <c r="G315" s="43"/>
      <c r="H315" s="43"/>
      <c r="I315" s="87"/>
      <c r="J315" s="88"/>
    </row>
    <row r="316" spans="2:10" ht="13" x14ac:dyDescent="0.15">
      <c r="B316" s="58"/>
      <c r="C316" s="43"/>
      <c r="D316" s="43"/>
      <c r="E316" s="43"/>
      <c r="F316" s="43"/>
      <c r="G316" s="43"/>
      <c r="H316" s="43"/>
      <c r="I316" s="87"/>
      <c r="J316" s="88"/>
    </row>
    <row r="317" spans="2:10" ht="13" x14ac:dyDescent="0.15">
      <c r="B317" s="58"/>
      <c r="C317" s="43"/>
      <c r="D317" s="43"/>
      <c r="E317" s="43"/>
      <c r="F317" s="43"/>
      <c r="G317" s="43"/>
      <c r="H317" s="43"/>
      <c r="I317" s="87"/>
      <c r="J317" s="88"/>
    </row>
    <row r="318" spans="2:10" ht="13" x14ac:dyDescent="0.15">
      <c r="B318" s="58"/>
      <c r="C318" s="43"/>
      <c r="D318" s="43"/>
      <c r="E318" s="43"/>
      <c r="F318" s="43"/>
      <c r="G318" s="43"/>
      <c r="H318" s="43"/>
      <c r="I318" s="87"/>
      <c r="J318" s="88"/>
    </row>
    <row r="319" spans="2:10" ht="13" x14ac:dyDescent="0.15">
      <c r="B319" s="58"/>
      <c r="C319" s="43"/>
      <c r="D319" s="43"/>
      <c r="E319" s="43"/>
      <c r="F319" s="43"/>
      <c r="G319" s="43"/>
      <c r="H319" s="43"/>
      <c r="I319" s="87"/>
      <c r="J319" s="88"/>
    </row>
    <row r="320" spans="2:10" ht="13" x14ac:dyDescent="0.15">
      <c r="B320" s="58"/>
      <c r="C320" s="43"/>
      <c r="D320" s="43"/>
      <c r="E320" s="43"/>
      <c r="F320" s="43"/>
      <c r="G320" s="43"/>
      <c r="H320" s="43"/>
      <c r="I320" s="87"/>
      <c r="J320" s="88"/>
    </row>
    <row r="321" spans="2:10" ht="13" x14ac:dyDescent="0.15">
      <c r="B321" s="58"/>
      <c r="C321" s="43"/>
      <c r="D321" s="43"/>
      <c r="E321" s="43"/>
      <c r="F321" s="43"/>
      <c r="G321" s="43"/>
      <c r="H321" s="43"/>
      <c r="I321" s="87"/>
      <c r="J321" s="88"/>
    </row>
    <row r="322" spans="2:10" ht="13" x14ac:dyDescent="0.15">
      <c r="B322" s="58"/>
      <c r="C322" s="43"/>
      <c r="D322" s="43"/>
      <c r="E322" s="43"/>
      <c r="F322" s="43"/>
      <c r="G322" s="43"/>
      <c r="H322" s="43"/>
      <c r="I322" s="87"/>
      <c r="J322" s="88"/>
    </row>
    <row r="323" spans="2:10" ht="13" x14ac:dyDescent="0.15">
      <c r="B323" s="58"/>
      <c r="C323" s="43"/>
      <c r="D323" s="43"/>
      <c r="E323" s="43"/>
      <c r="F323" s="43"/>
      <c r="G323" s="43"/>
      <c r="H323" s="43"/>
      <c r="I323" s="87"/>
      <c r="J323" s="88"/>
    </row>
    <row r="324" spans="2:10" ht="13" x14ac:dyDescent="0.15">
      <c r="B324" s="58"/>
      <c r="C324" s="43"/>
      <c r="D324" s="43"/>
      <c r="E324" s="43"/>
      <c r="F324" s="43"/>
      <c r="G324" s="43"/>
      <c r="H324" s="43"/>
      <c r="I324" s="87"/>
      <c r="J324" s="88"/>
    </row>
    <row r="325" spans="2:10" ht="13" x14ac:dyDescent="0.15">
      <c r="B325" s="58"/>
      <c r="C325" s="43"/>
      <c r="D325" s="43"/>
      <c r="E325" s="43"/>
      <c r="F325" s="43"/>
      <c r="G325" s="43"/>
      <c r="H325" s="43"/>
      <c r="I325" s="87"/>
      <c r="J325" s="88"/>
    </row>
    <row r="326" spans="2:10" ht="13" x14ac:dyDescent="0.15">
      <c r="B326" s="58"/>
      <c r="C326" s="43"/>
      <c r="D326" s="43"/>
      <c r="E326" s="43"/>
      <c r="F326" s="43"/>
      <c r="G326" s="43"/>
      <c r="H326" s="43"/>
      <c r="I326" s="87"/>
      <c r="J326" s="88"/>
    </row>
    <row r="327" spans="2:10" ht="13" x14ac:dyDescent="0.15">
      <c r="B327" s="58"/>
      <c r="C327" s="43"/>
      <c r="D327" s="43"/>
      <c r="E327" s="43"/>
      <c r="F327" s="43"/>
      <c r="G327" s="43"/>
      <c r="H327" s="43"/>
      <c r="I327" s="87"/>
      <c r="J327" s="88"/>
    </row>
    <row r="328" spans="2:10" ht="13" x14ac:dyDescent="0.15">
      <c r="B328" s="58"/>
      <c r="C328" s="43"/>
      <c r="D328" s="43"/>
      <c r="E328" s="43"/>
      <c r="F328" s="43"/>
      <c r="G328" s="43"/>
      <c r="H328" s="43"/>
      <c r="I328" s="87"/>
      <c r="J328" s="88"/>
    </row>
    <row r="329" spans="2:10" ht="13" x14ac:dyDescent="0.15">
      <c r="B329" s="58"/>
      <c r="C329" s="43"/>
      <c r="D329" s="43"/>
      <c r="E329" s="43"/>
      <c r="F329" s="43"/>
      <c r="G329" s="43"/>
      <c r="H329" s="43"/>
      <c r="I329" s="87"/>
      <c r="J329" s="88"/>
    </row>
    <row r="330" spans="2:10" ht="13" x14ac:dyDescent="0.15">
      <c r="B330" s="58"/>
      <c r="C330" s="43"/>
      <c r="D330" s="43"/>
      <c r="E330" s="43"/>
      <c r="F330" s="43"/>
      <c r="G330" s="43"/>
      <c r="H330" s="43"/>
      <c r="I330" s="87"/>
      <c r="J330" s="88"/>
    </row>
    <row r="331" spans="2:10" ht="13" x14ac:dyDescent="0.15">
      <c r="B331" s="58"/>
      <c r="C331" s="43"/>
      <c r="D331" s="43"/>
      <c r="E331" s="43"/>
      <c r="F331" s="43"/>
      <c r="G331" s="43"/>
      <c r="H331" s="43"/>
      <c r="I331" s="87"/>
      <c r="J331" s="88"/>
    </row>
    <row r="332" spans="2:10" ht="13" x14ac:dyDescent="0.15">
      <c r="B332" s="58"/>
      <c r="C332" s="43"/>
      <c r="D332" s="43"/>
      <c r="E332" s="43"/>
      <c r="F332" s="43"/>
      <c r="G332" s="43"/>
      <c r="H332" s="43"/>
      <c r="I332" s="87"/>
      <c r="J332" s="88"/>
    </row>
    <row r="333" spans="2:10" ht="13" x14ac:dyDescent="0.15">
      <c r="B333" s="58"/>
      <c r="C333" s="43"/>
      <c r="D333" s="43"/>
      <c r="E333" s="43"/>
      <c r="F333" s="43"/>
      <c r="G333" s="43"/>
      <c r="H333" s="43"/>
      <c r="I333" s="87"/>
      <c r="J333" s="88"/>
    </row>
    <row r="334" spans="2:10" ht="13" x14ac:dyDescent="0.15">
      <c r="B334" s="58"/>
      <c r="C334" s="43"/>
      <c r="D334" s="43"/>
      <c r="E334" s="43"/>
      <c r="F334" s="43"/>
      <c r="G334" s="43"/>
      <c r="H334" s="43"/>
      <c r="I334" s="87"/>
      <c r="J334" s="88"/>
    </row>
    <row r="335" spans="2:10" ht="13" x14ac:dyDescent="0.15">
      <c r="B335" s="58"/>
      <c r="C335" s="43"/>
      <c r="D335" s="43"/>
      <c r="E335" s="43"/>
      <c r="F335" s="43"/>
      <c r="G335" s="43"/>
      <c r="H335" s="43"/>
      <c r="I335" s="87"/>
      <c r="J335" s="88"/>
    </row>
    <row r="336" spans="2:10" ht="13" x14ac:dyDescent="0.15">
      <c r="B336" s="58"/>
      <c r="C336" s="43"/>
      <c r="D336" s="43"/>
      <c r="E336" s="43"/>
      <c r="F336" s="43"/>
      <c r="G336" s="43"/>
      <c r="H336" s="43"/>
      <c r="I336" s="87"/>
      <c r="J336" s="88"/>
    </row>
    <row r="337" spans="2:10" ht="13" x14ac:dyDescent="0.15">
      <c r="B337" s="59"/>
      <c r="C337" s="43"/>
      <c r="D337" s="43"/>
      <c r="E337" s="43"/>
      <c r="F337" s="43"/>
      <c r="G337" s="43"/>
      <c r="H337" s="43"/>
      <c r="I337" s="87"/>
      <c r="J337" s="88"/>
    </row>
    <row r="338" spans="2:10" ht="13" x14ac:dyDescent="0.15">
      <c r="B338" s="59"/>
      <c r="C338" s="43"/>
      <c r="D338" s="43"/>
      <c r="E338" s="43"/>
      <c r="F338" s="43"/>
      <c r="G338" s="43"/>
      <c r="H338" s="43"/>
      <c r="I338" s="87"/>
      <c r="J338" s="88"/>
    </row>
    <row r="339" spans="2:10" ht="13" x14ac:dyDescent="0.15">
      <c r="B339" s="59"/>
      <c r="C339" s="43"/>
      <c r="D339" s="43"/>
      <c r="E339" s="43"/>
      <c r="F339" s="43"/>
      <c r="G339" s="43"/>
      <c r="H339" s="43"/>
      <c r="I339" s="87"/>
      <c r="J339" s="88"/>
    </row>
    <row r="340" spans="2:10" ht="13" x14ac:dyDescent="0.15">
      <c r="B340" s="59"/>
      <c r="C340" s="43"/>
      <c r="D340" s="43"/>
      <c r="E340" s="43"/>
      <c r="F340" s="43"/>
      <c r="G340" s="43"/>
      <c r="H340" s="43"/>
      <c r="I340" s="87"/>
      <c r="J340" s="88"/>
    </row>
    <row r="341" spans="2:10" ht="13" x14ac:dyDescent="0.15">
      <c r="B341" s="59"/>
      <c r="C341" s="43"/>
      <c r="D341" s="43"/>
      <c r="E341" s="43"/>
      <c r="F341" s="43"/>
      <c r="G341" s="43"/>
      <c r="H341" s="43"/>
      <c r="I341" s="87"/>
      <c r="J341" s="88"/>
    </row>
    <row r="342" spans="2:10" ht="13" x14ac:dyDescent="0.15">
      <c r="B342" s="59"/>
      <c r="C342" s="43"/>
      <c r="D342" s="43"/>
      <c r="E342" s="43"/>
      <c r="F342" s="43"/>
      <c r="G342" s="43"/>
      <c r="H342" s="43"/>
      <c r="I342" s="87"/>
      <c r="J342" s="88"/>
    </row>
    <row r="343" spans="2:10" ht="13" x14ac:dyDescent="0.15">
      <c r="B343" s="59"/>
      <c r="C343" s="43"/>
      <c r="D343" s="43"/>
      <c r="E343" s="43"/>
      <c r="F343" s="43"/>
      <c r="G343" s="43"/>
      <c r="H343" s="43"/>
      <c r="I343" s="87"/>
      <c r="J343" s="88"/>
    </row>
    <row r="344" spans="2:10" ht="13" x14ac:dyDescent="0.15">
      <c r="B344" s="59"/>
      <c r="C344" s="43"/>
      <c r="D344" s="43"/>
      <c r="E344" s="43"/>
      <c r="F344" s="43"/>
      <c r="G344" s="43"/>
      <c r="H344" s="43"/>
      <c r="I344" s="87"/>
      <c r="J344" s="88"/>
    </row>
    <row r="345" spans="2:10" ht="13" x14ac:dyDescent="0.15">
      <c r="B345" s="59"/>
      <c r="C345" s="43"/>
      <c r="D345" s="43"/>
      <c r="E345" s="43"/>
      <c r="F345" s="43"/>
      <c r="G345" s="43"/>
      <c r="H345" s="43"/>
      <c r="I345" s="87"/>
      <c r="J345" s="88"/>
    </row>
    <row r="346" spans="2:10" ht="13" x14ac:dyDescent="0.15">
      <c r="B346" s="59"/>
      <c r="C346" s="43"/>
      <c r="D346" s="43"/>
      <c r="E346" s="43"/>
      <c r="F346" s="43"/>
      <c r="G346" s="43"/>
      <c r="H346" s="43"/>
      <c r="I346" s="87"/>
      <c r="J346" s="88"/>
    </row>
    <row r="347" spans="2:10" ht="13" x14ac:dyDescent="0.15">
      <c r="B347" s="59"/>
      <c r="C347" s="43"/>
      <c r="D347" s="43"/>
      <c r="E347" s="43"/>
      <c r="F347" s="43"/>
      <c r="G347" s="43"/>
      <c r="H347" s="43"/>
      <c r="I347" s="87"/>
      <c r="J347" s="88"/>
    </row>
    <row r="348" spans="2:10" ht="13" x14ac:dyDescent="0.15">
      <c r="B348" s="59"/>
      <c r="C348" s="43"/>
      <c r="D348" s="43"/>
      <c r="E348" s="43"/>
      <c r="F348" s="43"/>
      <c r="G348" s="43"/>
      <c r="H348" s="43"/>
      <c r="I348" s="87"/>
      <c r="J348" s="88"/>
    </row>
    <row r="349" spans="2:10" ht="13" x14ac:dyDescent="0.15">
      <c r="B349" s="59"/>
      <c r="C349" s="43"/>
      <c r="D349" s="43"/>
      <c r="E349" s="43"/>
      <c r="F349" s="43"/>
      <c r="G349" s="43"/>
      <c r="H349" s="43"/>
      <c r="I349" s="87"/>
      <c r="J349" s="88"/>
    </row>
    <row r="350" spans="2:10" ht="13" x14ac:dyDescent="0.15">
      <c r="B350" s="59"/>
      <c r="C350" s="43"/>
      <c r="D350" s="43"/>
      <c r="E350" s="43"/>
      <c r="F350" s="43"/>
      <c r="G350" s="43"/>
      <c r="H350" s="43"/>
      <c r="I350" s="87"/>
      <c r="J350" s="88"/>
    </row>
    <row r="351" spans="2:10" ht="13" x14ac:dyDescent="0.15">
      <c r="B351" s="59"/>
      <c r="C351" s="43"/>
      <c r="D351" s="43"/>
      <c r="E351" s="43"/>
      <c r="F351" s="43"/>
      <c r="G351" s="43"/>
      <c r="H351" s="43"/>
      <c r="I351" s="87"/>
      <c r="J351" s="88"/>
    </row>
    <row r="352" spans="2:10" ht="13" x14ac:dyDescent="0.15">
      <c r="B352" s="59"/>
      <c r="C352" s="43"/>
      <c r="D352" s="43"/>
      <c r="E352" s="43"/>
      <c r="F352" s="43"/>
      <c r="G352" s="43"/>
      <c r="H352" s="43"/>
      <c r="I352" s="87"/>
      <c r="J352" s="88"/>
    </row>
    <row r="353" spans="2:10" ht="13" x14ac:dyDescent="0.15">
      <c r="B353" s="59"/>
      <c r="C353" s="43"/>
      <c r="D353" s="43"/>
      <c r="E353" s="43"/>
      <c r="F353" s="43"/>
      <c r="G353" s="43"/>
      <c r="H353" s="43"/>
      <c r="I353" s="87"/>
      <c r="J353" s="88"/>
    </row>
    <row r="354" spans="2:10" ht="13" x14ac:dyDescent="0.15">
      <c r="B354" s="59"/>
      <c r="C354" s="43"/>
      <c r="D354" s="43"/>
      <c r="E354" s="43"/>
      <c r="F354" s="43"/>
      <c r="G354" s="43"/>
      <c r="H354" s="43"/>
      <c r="I354" s="87"/>
      <c r="J354" s="88"/>
    </row>
    <row r="355" spans="2:10" ht="13" x14ac:dyDescent="0.15">
      <c r="B355" s="59"/>
      <c r="C355" s="43"/>
      <c r="D355" s="43"/>
      <c r="E355" s="43"/>
      <c r="F355" s="43"/>
      <c r="G355" s="43"/>
      <c r="H355" s="43"/>
      <c r="I355" s="87"/>
      <c r="J355" s="88"/>
    </row>
    <row r="356" spans="2:10" ht="13" x14ac:dyDescent="0.15">
      <c r="B356" s="59"/>
      <c r="C356" s="43"/>
      <c r="D356" s="43"/>
      <c r="E356" s="43"/>
      <c r="F356" s="43"/>
      <c r="G356" s="43"/>
      <c r="H356" s="43"/>
      <c r="I356" s="87"/>
      <c r="J356" s="88"/>
    </row>
    <row r="357" spans="2:10" ht="13" x14ac:dyDescent="0.15">
      <c r="B357" s="59"/>
      <c r="C357" s="43"/>
      <c r="D357" s="43"/>
      <c r="E357" s="43"/>
      <c r="F357" s="43"/>
      <c r="G357" s="43"/>
      <c r="H357" s="43"/>
      <c r="I357" s="87"/>
      <c r="J357" s="88"/>
    </row>
    <row r="358" spans="2:10" ht="13" x14ac:dyDescent="0.15">
      <c r="B358" s="59"/>
      <c r="C358" s="43"/>
      <c r="D358" s="43"/>
      <c r="E358" s="43"/>
      <c r="F358" s="43"/>
      <c r="G358" s="43"/>
      <c r="H358" s="43"/>
      <c r="I358" s="87"/>
      <c r="J358" s="88"/>
    </row>
    <row r="359" spans="2:10" ht="13" x14ac:dyDescent="0.15">
      <c r="B359" s="59"/>
      <c r="C359" s="43"/>
      <c r="D359" s="43"/>
      <c r="E359" s="43"/>
      <c r="F359" s="43"/>
      <c r="G359" s="43"/>
      <c r="H359" s="43"/>
      <c r="I359" s="87"/>
      <c r="J359" s="88"/>
    </row>
    <row r="360" spans="2:10" ht="13" x14ac:dyDescent="0.15">
      <c r="B360" s="59"/>
      <c r="C360" s="43"/>
      <c r="D360" s="43"/>
      <c r="E360" s="43"/>
      <c r="F360" s="43"/>
      <c r="G360" s="43"/>
      <c r="H360" s="43"/>
      <c r="I360" s="87"/>
      <c r="J360" s="88"/>
    </row>
    <row r="361" spans="2:10" ht="13" x14ac:dyDescent="0.15">
      <c r="B361" s="59"/>
      <c r="C361" s="43"/>
      <c r="D361" s="43"/>
      <c r="E361" s="43"/>
      <c r="F361" s="43"/>
      <c r="G361" s="43"/>
      <c r="H361" s="43"/>
      <c r="I361" s="87"/>
      <c r="J361" s="88"/>
    </row>
    <row r="362" spans="2:10" ht="13" x14ac:dyDescent="0.15">
      <c r="B362" s="59"/>
      <c r="C362" s="43"/>
      <c r="D362" s="43"/>
      <c r="E362" s="43"/>
      <c r="F362" s="43"/>
      <c r="G362" s="43"/>
      <c r="H362" s="43"/>
      <c r="I362" s="87"/>
      <c r="J362" s="88"/>
    </row>
    <row r="363" spans="2:10" ht="13" x14ac:dyDescent="0.15">
      <c r="B363" s="59"/>
      <c r="C363" s="43"/>
      <c r="D363" s="43"/>
      <c r="E363" s="43"/>
      <c r="F363" s="43"/>
      <c r="G363" s="43"/>
      <c r="H363" s="43"/>
      <c r="I363" s="87"/>
      <c r="J363" s="88"/>
    </row>
    <row r="364" spans="2:10" ht="13" x14ac:dyDescent="0.15">
      <c r="B364" s="59"/>
      <c r="C364" s="43"/>
      <c r="D364" s="43"/>
      <c r="E364" s="43"/>
      <c r="F364" s="43"/>
      <c r="G364" s="43"/>
      <c r="H364" s="43"/>
      <c r="I364" s="87"/>
      <c r="J364" s="88"/>
    </row>
    <row r="365" spans="2:10" ht="13" x14ac:dyDescent="0.15">
      <c r="B365" s="59"/>
      <c r="C365" s="43"/>
      <c r="D365" s="43"/>
      <c r="E365" s="43"/>
      <c r="F365" s="43"/>
      <c r="G365" s="43"/>
      <c r="H365" s="43"/>
      <c r="I365" s="87"/>
      <c r="J365" s="88"/>
    </row>
    <row r="366" spans="2:10" ht="13" x14ac:dyDescent="0.15">
      <c r="B366" s="59"/>
      <c r="C366" s="43"/>
      <c r="D366" s="43"/>
      <c r="E366" s="43"/>
      <c r="F366" s="43"/>
      <c r="G366" s="43"/>
      <c r="H366" s="43"/>
      <c r="I366" s="87"/>
      <c r="J366" s="88"/>
    </row>
    <row r="367" spans="2:10" ht="13" x14ac:dyDescent="0.15">
      <c r="B367" s="59"/>
      <c r="C367" s="43"/>
      <c r="D367" s="43"/>
      <c r="E367" s="43"/>
      <c r="F367" s="43"/>
      <c r="G367" s="43"/>
      <c r="H367" s="43"/>
      <c r="I367" s="87"/>
      <c r="J367" s="88"/>
    </row>
    <row r="368" spans="2:10" ht="13" x14ac:dyDescent="0.15">
      <c r="B368" s="59"/>
      <c r="C368" s="43"/>
      <c r="D368" s="43"/>
      <c r="E368" s="43"/>
      <c r="F368" s="43"/>
      <c r="G368" s="43"/>
      <c r="H368" s="43"/>
      <c r="I368" s="87"/>
      <c r="J368" s="88"/>
    </row>
    <row r="369" spans="2:10" ht="13" x14ac:dyDescent="0.15">
      <c r="B369" s="59"/>
      <c r="C369" s="43"/>
      <c r="D369" s="43"/>
      <c r="E369" s="43"/>
      <c r="F369" s="43"/>
      <c r="G369" s="43"/>
      <c r="H369" s="43"/>
      <c r="I369" s="87"/>
      <c r="J369" s="88"/>
    </row>
    <row r="370" spans="2:10" ht="13" x14ac:dyDescent="0.15">
      <c r="B370" s="59"/>
      <c r="C370" s="43"/>
      <c r="D370" s="43"/>
      <c r="E370" s="43"/>
      <c r="F370" s="43"/>
      <c r="G370" s="43"/>
      <c r="H370" s="43"/>
      <c r="I370" s="87"/>
      <c r="J370" s="88"/>
    </row>
    <row r="371" spans="2:10" ht="13" x14ac:dyDescent="0.15">
      <c r="B371" s="59"/>
      <c r="C371" s="43"/>
      <c r="D371" s="43"/>
      <c r="E371" s="43"/>
      <c r="F371" s="43"/>
      <c r="G371" s="43"/>
      <c r="H371" s="43"/>
      <c r="I371" s="87"/>
      <c r="J371" s="88"/>
    </row>
    <row r="372" spans="2:10" ht="13" x14ac:dyDescent="0.15">
      <c r="B372" s="59"/>
      <c r="C372" s="43"/>
      <c r="D372" s="43"/>
      <c r="E372" s="43"/>
      <c r="F372" s="43"/>
      <c r="G372" s="43"/>
      <c r="H372" s="43"/>
      <c r="I372" s="87"/>
      <c r="J372" s="88"/>
    </row>
    <row r="373" spans="2:10" ht="13" x14ac:dyDescent="0.15">
      <c r="B373" s="59"/>
      <c r="C373" s="43"/>
      <c r="D373" s="43"/>
      <c r="E373" s="43"/>
      <c r="F373" s="43"/>
      <c r="G373" s="43"/>
      <c r="H373" s="43"/>
      <c r="I373" s="87"/>
      <c r="J373" s="88"/>
    </row>
    <row r="374" spans="2:10" ht="13" x14ac:dyDescent="0.15">
      <c r="B374" s="59"/>
      <c r="C374" s="43"/>
      <c r="D374" s="43"/>
      <c r="E374" s="43"/>
      <c r="F374" s="43"/>
      <c r="G374" s="43"/>
      <c r="H374" s="43"/>
      <c r="I374" s="87"/>
      <c r="J374" s="88"/>
    </row>
    <row r="375" spans="2:10" ht="13" x14ac:dyDescent="0.15">
      <c r="B375" s="59"/>
      <c r="C375" s="43"/>
      <c r="D375" s="43"/>
      <c r="E375" s="43"/>
      <c r="F375" s="43"/>
      <c r="G375" s="43"/>
      <c r="H375" s="43"/>
      <c r="I375" s="87"/>
      <c r="J375" s="88"/>
    </row>
    <row r="376" spans="2:10" ht="13" x14ac:dyDescent="0.15">
      <c r="B376" s="59"/>
      <c r="C376" s="43"/>
      <c r="D376" s="43"/>
      <c r="E376" s="43"/>
      <c r="F376" s="43"/>
      <c r="G376" s="43"/>
      <c r="H376" s="43"/>
      <c r="I376" s="87"/>
      <c r="J376" s="88"/>
    </row>
    <row r="377" spans="2:10" ht="13" x14ac:dyDescent="0.15">
      <c r="B377" s="59"/>
      <c r="C377" s="43"/>
      <c r="D377" s="43"/>
      <c r="E377" s="43"/>
      <c r="F377" s="43"/>
      <c r="G377" s="43"/>
      <c r="H377" s="43"/>
      <c r="I377" s="87"/>
      <c r="J377" s="88"/>
    </row>
    <row r="378" spans="2:10" ht="13" x14ac:dyDescent="0.15">
      <c r="B378" s="59"/>
      <c r="C378" s="43"/>
      <c r="D378" s="43"/>
      <c r="E378" s="43"/>
      <c r="F378" s="43"/>
      <c r="G378" s="43"/>
      <c r="H378" s="43"/>
      <c r="I378" s="87"/>
      <c r="J378" s="88"/>
    </row>
    <row r="379" spans="2:10" ht="13" x14ac:dyDescent="0.15">
      <c r="B379" s="59"/>
      <c r="C379" s="43"/>
      <c r="D379" s="43"/>
      <c r="E379" s="43"/>
      <c r="F379" s="43"/>
      <c r="G379" s="43"/>
      <c r="H379" s="43"/>
      <c r="I379" s="87"/>
      <c r="J379" s="88"/>
    </row>
    <row r="380" spans="2:10" ht="13" x14ac:dyDescent="0.15">
      <c r="B380" s="59"/>
      <c r="C380" s="43"/>
      <c r="D380" s="43"/>
      <c r="E380" s="43"/>
      <c r="F380" s="43"/>
      <c r="G380" s="43"/>
      <c r="H380" s="43"/>
      <c r="I380" s="87"/>
      <c r="J380" s="88"/>
    </row>
    <row r="381" spans="2:10" ht="13" x14ac:dyDescent="0.15">
      <c r="B381" s="59"/>
      <c r="C381" s="43"/>
      <c r="D381" s="43"/>
      <c r="E381" s="43"/>
      <c r="F381" s="43"/>
      <c r="G381" s="43"/>
      <c r="H381" s="43"/>
      <c r="I381" s="87"/>
      <c r="J381" s="88"/>
    </row>
    <row r="382" spans="2:10" ht="13" x14ac:dyDescent="0.15">
      <c r="B382" s="59"/>
      <c r="C382" s="43"/>
      <c r="D382" s="43"/>
      <c r="E382" s="43"/>
      <c r="F382" s="43"/>
      <c r="G382" s="43"/>
      <c r="H382" s="43"/>
      <c r="I382" s="87"/>
      <c r="J382" s="88"/>
    </row>
    <row r="383" spans="2:10" ht="13" x14ac:dyDescent="0.15">
      <c r="B383" s="59"/>
      <c r="C383" s="43"/>
      <c r="D383" s="43"/>
      <c r="E383" s="43"/>
      <c r="F383" s="43"/>
      <c r="G383" s="43"/>
      <c r="H383" s="43"/>
      <c r="I383" s="87"/>
      <c r="J383" s="88"/>
    </row>
    <row r="384" spans="2:10" ht="13" x14ac:dyDescent="0.15">
      <c r="B384" s="59"/>
      <c r="C384" s="43"/>
      <c r="D384" s="43"/>
      <c r="E384" s="43"/>
      <c r="F384" s="43"/>
      <c r="G384" s="43"/>
      <c r="H384" s="43"/>
      <c r="I384" s="87"/>
      <c r="J384" s="88"/>
    </row>
    <row r="385" spans="2:10" ht="13" x14ac:dyDescent="0.15">
      <c r="B385" s="59"/>
      <c r="C385" s="43"/>
      <c r="D385" s="43"/>
      <c r="E385" s="43"/>
      <c r="F385" s="43"/>
      <c r="G385" s="43"/>
      <c r="H385" s="43"/>
      <c r="I385" s="87"/>
      <c r="J385" s="88"/>
    </row>
    <row r="386" spans="2:10" ht="13" x14ac:dyDescent="0.15">
      <c r="B386" s="59"/>
      <c r="C386" s="43"/>
      <c r="D386" s="43"/>
      <c r="E386" s="43"/>
      <c r="F386" s="43"/>
      <c r="G386" s="43"/>
      <c r="H386" s="43"/>
      <c r="I386" s="87"/>
      <c r="J386" s="88"/>
    </row>
    <row r="387" spans="2:10" ht="13" x14ac:dyDescent="0.15">
      <c r="B387" s="59"/>
      <c r="C387" s="43"/>
      <c r="D387" s="43"/>
      <c r="E387" s="43"/>
      <c r="F387" s="43"/>
      <c r="G387" s="43"/>
      <c r="H387" s="43"/>
      <c r="I387" s="87"/>
      <c r="J387" s="88"/>
    </row>
    <row r="388" spans="2:10" ht="13" x14ac:dyDescent="0.15">
      <c r="B388" s="59"/>
      <c r="C388" s="43"/>
      <c r="D388" s="43"/>
      <c r="E388" s="43"/>
      <c r="F388" s="43"/>
      <c r="G388" s="43"/>
      <c r="H388" s="43"/>
      <c r="I388" s="87"/>
      <c r="J388" s="88"/>
    </row>
    <row r="389" spans="2:10" ht="13" x14ac:dyDescent="0.15">
      <c r="B389" s="59"/>
      <c r="C389" s="43"/>
      <c r="D389" s="43"/>
      <c r="E389" s="43"/>
      <c r="F389" s="43"/>
      <c r="G389" s="43"/>
      <c r="H389" s="43"/>
      <c r="I389" s="87"/>
      <c r="J389" s="88"/>
    </row>
    <row r="390" spans="2:10" ht="13" x14ac:dyDescent="0.15">
      <c r="B390" s="59"/>
      <c r="C390" s="43"/>
      <c r="D390" s="43"/>
      <c r="E390" s="43"/>
      <c r="F390" s="43"/>
      <c r="G390" s="43"/>
      <c r="H390" s="43"/>
      <c r="I390" s="87"/>
      <c r="J390" s="88"/>
    </row>
    <row r="391" spans="2:10" ht="13" x14ac:dyDescent="0.15">
      <c r="B391" s="59"/>
      <c r="C391" s="43"/>
      <c r="D391" s="43"/>
      <c r="E391" s="43"/>
      <c r="F391" s="43"/>
      <c r="G391" s="43"/>
      <c r="H391" s="43"/>
      <c r="I391" s="87"/>
      <c r="J391" s="88"/>
    </row>
    <row r="392" spans="2:10" ht="13" x14ac:dyDescent="0.15">
      <c r="B392" s="59"/>
      <c r="C392" s="43"/>
      <c r="D392" s="43"/>
      <c r="E392" s="43"/>
      <c r="F392" s="43"/>
      <c r="G392" s="43"/>
      <c r="H392" s="43"/>
      <c r="I392" s="87"/>
      <c r="J392" s="88"/>
    </row>
    <row r="393" spans="2:10" ht="13" x14ac:dyDescent="0.15">
      <c r="B393" s="59"/>
      <c r="C393" s="43"/>
      <c r="D393" s="43"/>
      <c r="E393" s="43"/>
      <c r="F393" s="43"/>
      <c r="G393" s="43"/>
      <c r="H393" s="43"/>
      <c r="I393" s="87"/>
      <c r="J393" s="88"/>
    </row>
    <row r="394" spans="2:10" ht="13" x14ac:dyDescent="0.15">
      <c r="B394" s="59"/>
      <c r="C394" s="43"/>
      <c r="D394" s="43"/>
      <c r="E394" s="43"/>
      <c r="F394" s="43"/>
      <c r="G394" s="43"/>
      <c r="H394" s="43"/>
      <c r="I394" s="87"/>
      <c r="J394" s="88"/>
    </row>
    <row r="395" spans="2:10" ht="13" x14ac:dyDescent="0.15">
      <c r="B395" s="59"/>
      <c r="C395" s="43"/>
      <c r="D395" s="43"/>
      <c r="E395" s="43"/>
      <c r="F395" s="43"/>
      <c r="G395" s="43"/>
      <c r="H395" s="43"/>
      <c r="I395" s="87"/>
      <c r="J395" s="88"/>
    </row>
    <row r="396" spans="2:10" ht="13" x14ac:dyDescent="0.15">
      <c r="B396" s="59"/>
      <c r="C396" s="43"/>
      <c r="D396" s="43"/>
      <c r="E396" s="43"/>
      <c r="F396" s="43"/>
      <c r="G396" s="43"/>
      <c r="H396" s="43"/>
      <c r="I396" s="87"/>
      <c r="J396" s="88"/>
    </row>
    <row r="397" spans="2:10" ht="13" x14ac:dyDescent="0.15">
      <c r="B397" s="59"/>
      <c r="C397" s="43"/>
      <c r="D397" s="43"/>
      <c r="E397" s="43"/>
      <c r="F397" s="43"/>
      <c r="G397" s="43"/>
      <c r="H397" s="43"/>
      <c r="I397" s="87"/>
      <c r="J397" s="88"/>
    </row>
    <row r="398" spans="2:10" ht="13" x14ac:dyDescent="0.15">
      <c r="B398" s="59"/>
      <c r="C398" s="43"/>
      <c r="D398" s="43"/>
      <c r="E398" s="43"/>
      <c r="F398" s="43"/>
      <c r="G398" s="43"/>
      <c r="H398" s="43"/>
      <c r="I398" s="87"/>
      <c r="J398" s="88"/>
    </row>
    <row r="399" spans="2:10" ht="13" x14ac:dyDescent="0.15">
      <c r="B399" s="59"/>
      <c r="C399" s="43"/>
      <c r="D399" s="43"/>
      <c r="E399" s="43"/>
      <c r="F399" s="43"/>
      <c r="G399" s="43"/>
      <c r="H399" s="43"/>
      <c r="I399" s="87"/>
      <c r="J399" s="88"/>
    </row>
    <row r="400" spans="2:10" ht="13" x14ac:dyDescent="0.15">
      <c r="B400" s="59"/>
      <c r="C400" s="43"/>
      <c r="D400" s="43"/>
      <c r="E400" s="43"/>
      <c r="F400" s="43"/>
      <c r="G400" s="43"/>
      <c r="H400" s="43"/>
      <c r="I400" s="87"/>
      <c r="J400" s="88"/>
    </row>
    <row r="401" spans="2:10" ht="13" x14ac:dyDescent="0.15">
      <c r="B401" s="59"/>
      <c r="C401" s="43"/>
      <c r="D401" s="43"/>
      <c r="E401" s="43"/>
      <c r="F401" s="43"/>
      <c r="G401" s="43"/>
      <c r="H401" s="43"/>
      <c r="I401" s="87"/>
      <c r="J401" s="88"/>
    </row>
    <row r="402" spans="2:10" ht="13" x14ac:dyDescent="0.15">
      <c r="B402" s="59"/>
      <c r="C402" s="43"/>
      <c r="D402" s="43"/>
      <c r="E402" s="43"/>
      <c r="F402" s="43"/>
      <c r="G402" s="43"/>
      <c r="H402" s="43"/>
      <c r="I402" s="87"/>
      <c r="J402" s="88"/>
    </row>
    <row r="403" spans="2:10" ht="13" x14ac:dyDescent="0.15">
      <c r="B403" s="59"/>
      <c r="C403" s="43"/>
      <c r="D403" s="43"/>
      <c r="E403" s="43"/>
      <c r="F403" s="43"/>
      <c r="G403" s="43"/>
      <c r="H403" s="43"/>
      <c r="I403" s="87"/>
      <c r="J403" s="88"/>
    </row>
    <row r="404" spans="2:10" ht="13" x14ac:dyDescent="0.15">
      <c r="B404" s="59"/>
      <c r="C404" s="43"/>
      <c r="D404" s="43"/>
      <c r="E404" s="43"/>
      <c r="F404" s="43"/>
      <c r="G404" s="43"/>
      <c r="H404" s="43"/>
      <c r="I404" s="87"/>
      <c r="J404" s="88"/>
    </row>
    <row r="405" spans="2:10" ht="13" x14ac:dyDescent="0.15">
      <c r="B405" s="59"/>
      <c r="C405" s="43"/>
      <c r="D405" s="43"/>
      <c r="E405" s="43"/>
      <c r="F405" s="43"/>
      <c r="G405" s="43"/>
      <c r="H405" s="43"/>
      <c r="I405" s="87"/>
      <c r="J405" s="88"/>
    </row>
    <row r="406" spans="2:10" ht="13" x14ac:dyDescent="0.15">
      <c r="B406" s="59"/>
      <c r="C406" s="43"/>
      <c r="D406" s="43"/>
      <c r="E406" s="43"/>
      <c r="F406" s="43"/>
      <c r="G406" s="43"/>
      <c r="H406" s="43"/>
      <c r="I406" s="87"/>
      <c r="J406" s="88"/>
    </row>
    <row r="407" spans="2:10" ht="13" x14ac:dyDescent="0.15">
      <c r="B407" s="59"/>
      <c r="C407" s="43"/>
      <c r="D407" s="43"/>
      <c r="E407" s="43"/>
      <c r="F407" s="43"/>
      <c r="G407" s="43"/>
      <c r="H407" s="43"/>
      <c r="I407" s="87"/>
      <c r="J407" s="88"/>
    </row>
    <row r="408" spans="2:10" ht="13" x14ac:dyDescent="0.15">
      <c r="B408" s="59"/>
      <c r="C408" s="43"/>
      <c r="D408" s="43"/>
      <c r="E408" s="43"/>
      <c r="F408" s="43"/>
      <c r="G408" s="43"/>
      <c r="H408" s="43"/>
      <c r="I408" s="87"/>
      <c r="J408" s="88"/>
    </row>
    <row r="409" spans="2:10" ht="13" x14ac:dyDescent="0.15">
      <c r="B409" s="59"/>
      <c r="C409" s="43"/>
      <c r="D409" s="43"/>
      <c r="E409" s="43"/>
      <c r="F409" s="43"/>
      <c r="G409" s="43"/>
      <c r="H409" s="43"/>
      <c r="I409" s="87"/>
      <c r="J409" s="88"/>
    </row>
    <row r="410" spans="2:10" ht="13" x14ac:dyDescent="0.15">
      <c r="B410" s="59"/>
      <c r="C410" s="43"/>
      <c r="D410" s="43"/>
      <c r="E410" s="43"/>
      <c r="F410" s="43"/>
      <c r="G410" s="43"/>
      <c r="H410" s="43"/>
      <c r="I410" s="87"/>
      <c r="J410" s="88"/>
    </row>
    <row r="411" spans="2:10" ht="13" x14ac:dyDescent="0.15">
      <c r="B411" s="59"/>
      <c r="C411" s="43"/>
      <c r="D411" s="43"/>
      <c r="E411" s="43"/>
      <c r="F411" s="43"/>
      <c r="G411" s="43"/>
      <c r="H411" s="43"/>
      <c r="I411" s="87"/>
      <c r="J411" s="88"/>
    </row>
    <row r="412" spans="2:10" ht="13" x14ac:dyDescent="0.15">
      <c r="B412" s="59"/>
      <c r="C412" s="43"/>
      <c r="D412" s="43"/>
      <c r="E412" s="43"/>
      <c r="F412" s="43"/>
      <c r="G412" s="43"/>
      <c r="H412" s="43"/>
      <c r="I412" s="87"/>
      <c r="J412" s="88"/>
    </row>
    <row r="413" spans="2:10" ht="13" x14ac:dyDescent="0.15">
      <c r="B413" s="59"/>
      <c r="C413" s="43"/>
      <c r="D413" s="43"/>
      <c r="E413" s="43"/>
      <c r="F413" s="43"/>
      <c r="G413" s="43"/>
      <c r="H413" s="43"/>
      <c r="I413" s="87"/>
      <c r="J413" s="88"/>
    </row>
    <row r="414" spans="2:10" ht="13" x14ac:dyDescent="0.15">
      <c r="B414" s="59"/>
      <c r="C414" s="43"/>
      <c r="D414" s="43"/>
      <c r="E414" s="43"/>
      <c r="F414" s="43"/>
      <c r="G414" s="43"/>
      <c r="H414" s="43"/>
      <c r="I414" s="87"/>
      <c r="J414" s="88"/>
    </row>
    <row r="415" spans="2:10" ht="13" x14ac:dyDescent="0.15">
      <c r="B415" s="59"/>
      <c r="C415" s="43"/>
      <c r="D415" s="43"/>
      <c r="E415" s="43"/>
      <c r="F415" s="43"/>
      <c r="G415" s="43"/>
      <c r="H415" s="43"/>
      <c r="I415" s="87"/>
      <c r="J415" s="88"/>
    </row>
    <row r="416" spans="2:10" ht="13" x14ac:dyDescent="0.15">
      <c r="B416" s="59"/>
      <c r="C416" s="43"/>
      <c r="D416" s="43"/>
      <c r="E416" s="43"/>
      <c r="F416" s="43"/>
      <c r="G416" s="43"/>
      <c r="H416" s="43"/>
      <c r="I416" s="87"/>
      <c r="J416" s="88"/>
    </row>
    <row r="417" spans="2:10" ht="13" x14ac:dyDescent="0.15">
      <c r="B417" s="59"/>
      <c r="C417" s="43"/>
      <c r="D417" s="43"/>
      <c r="E417" s="43"/>
      <c r="F417" s="43"/>
      <c r="G417" s="43"/>
      <c r="H417" s="43"/>
      <c r="I417" s="87"/>
      <c r="J417" s="88"/>
    </row>
    <row r="418" spans="2:10" ht="13" x14ac:dyDescent="0.15">
      <c r="B418" s="59"/>
      <c r="C418" s="43"/>
      <c r="D418" s="43"/>
      <c r="E418" s="43"/>
      <c r="F418" s="43"/>
      <c r="G418" s="43"/>
      <c r="H418" s="43"/>
      <c r="I418" s="87"/>
      <c r="J418" s="88"/>
    </row>
    <row r="419" spans="2:10" ht="13" x14ac:dyDescent="0.15">
      <c r="B419" s="59"/>
      <c r="C419" s="43"/>
      <c r="D419" s="43"/>
      <c r="E419" s="43"/>
      <c r="F419" s="43"/>
      <c r="G419" s="43"/>
      <c r="H419" s="43"/>
      <c r="I419" s="87"/>
      <c r="J419" s="88"/>
    </row>
    <row r="420" spans="2:10" ht="13" x14ac:dyDescent="0.15">
      <c r="B420" s="59"/>
      <c r="C420" s="43"/>
      <c r="D420" s="43"/>
      <c r="E420" s="43"/>
      <c r="F420" s="43"/>
      <c r="G420" s="43"/>
      <c r="H420" s="43"/>
      <c r="I420" s="87"/>
      <c r="J420" s="88"/>
    </row>
    <row r="421" spans="2:10" ht="13" x14ac:dyDescent="0.15">
      <c r="B421" s="59"/>
      <c r="C421" s="43"/>
      <c r="D421" s="43"/>
      <c r="E421" s="43"/>
      <c r="F421" s="43"/>
      <c r="G421" s="43"/>
      <c r="H421" s="43"/>
      <c r="I421" s="87"/>
      <c r="J421" s="88"/>
    </row>
    <row r="422" spans="2:10" ht="13" x14ac:dyDescent="0.15">
      <c r="B422" s="59"/>
      <c r="C422" s="43"/>
      <c r="D422" s="43"/>
      <c r="E422" s="43"/>
      <c r="F422" s="43"/>
      <c r="G422" s="43"/>
      <c r="H422" s="43"/>
      <c r="I422" s="87"/>
      <c r="J422" s="88"/>
    </row>
    <row r="423" spans="2:10" ht="13" x14ac:dyDescent="0.15">
      <c r="B423" s="59"/>
      <c r="C423" s="43"/>
      <c r="D423" s="43"/>
      <c r="E423" s="43"/>
      <c r="F423" s="43"/>
      <c r="G423" s="43"/>
      <c r="H423" s="43"/>
      <c r="I423" s="87"/>
      <c r="J423" s="88"/>
    </row>
    <row r="424" spans="2:10" ht="13" x14ac:dyDescent="0.15">
      <c r="B424" s="59"/>
      <c r="C424" s="43"/>
      <c r="D424" s="43"/>
      <c r="E424" s="43"/>
      <c r="F424" s="43"/>
      <c r="G424" s="43"/>
      <c r="H424" s="43"/>
      <c r="I424" s="87"/>
      <c r="J424" s="88"/>
    </row>
    <row r="425" spans="2:10" ht="13" x14ac:dyDescent="0.15">
      <c r="B425" s="59"/>
      <c r="C425" s="43"/>
      <c r="D425" s="43"/>
      <c r="E425" s="43"/>
      <c r="F425" s="43"/>
      <c r="G425" s="43"/>
      <c r="H425" s="43"/>
      <c r="I425" s="87"/>
      <c r="J425" s="88"/>
    </row>
    <row r="426" spans="2:10" ht="13" x14ac:dyDescent="0.15">
      <c r="B426" s="59"/>
      <c r="C426" s="43"/>
      <c r="D426" s="43"/>
      <c r="E426" s="43"/>
      <c r="F426" s="43"/>
      <c r="G426" s="43"/>
      <c r="H426" s="43"/>
      <c r="I426" s="87"/>
      <c r="J426" s="88"/>
    </row>
    <row r="427" spans="2:10" ht="13" x14ac:dyDescent="0.15">
      <c r="B427" s="59"/>
      <c r="C427" s="43"/>
      <c r="D427" s="43"/>
      <c r="E427" s="43"/>
      <c r="F427" s="43"/>
      <c r="G427" s="43"/>
      <c r="H427" s="43"/>
      <c r="I427" s="87"/>
      <c r="J427" s="88"/>
    </row>
    <row r="428" spans="2:10" ht="13" x14ac:dyDescent="0.15">
      <c r="B428" s="59"/>
      <c r="C428" s="43"/>
      <c r="D428" s="43"/>
      <c r="E428" s="43"/>
      <c r="F428" s="43"/>
      <c r="G428" s="43"/>
      <c r="H428" s="43"/>
      <c r="I428" s="87"/>
      <c r="J428" s="88"/>
    </row>
    <row r="429" spans="2:10" ht="13" x14ac:dyDescent="0.15">
      <c r="B429" s="59"/>
      <c r="C429" s="43"/>
      <c r="D429" s="43"/>
      <c r="E429" s="43"/>
      <c r="F429" s="43"/>
      <c r="G429" s="43"/>
      <c r="H429" s="43"/>
      <c r="I429" s="87"/>
      <c r="J429" s="88"/>
    </row>
    <row r="430" spans="2:10" ht="13" x14ac:dyDescent="0.15">
      <c r="B430" s="59"/>
      <c r="C430" s="43"/>
      <c r="D430" s="43"/>
      <c r="E430" s="43"/>
      <c r="F430" s="43"/>
      <c r="G430" s="43"/>
      <c r="H430" s="43"/>
      <c r="I430" s="87"/>
      <c r="J430" s="88"/>
    </row>
    <row r="431" spans="2:10" ht="13" x14ac:dyDescent="0.15">
      <c r="B431" s="59"/>
      <c r="C431" s="43"/>
      <c r="D431" s="43"/>
      <c r="E431" s="43"/>
      <c r="F431" s="43"/>
      <c r="G431" s="43"/>
      <c r="H431" s="43"/>
      <c r="I431" s="87"/>
      <c r="J431" s="88"/>
    </row>
    <row r="432" spans="2:10" ht="13" x14ac:dyDescent="0.15">
      <c r="B432" s="59"/>
      <c r="C432" s="43"/>
      <c r="D432" s="43"/>
      <c r="E432" s="43"/>
      <c r="F432" s="43"/>
      <c r="G432" s="43"/>
      <c r="H432" s="43"/>
      <c r="I432" s="87"/>
      <c r="J432" s="88"/>
    </row>
    <row r="433" spans="2:10" ht="13" x14ac:dyDescent="0.15">
      <c r="B433" s="59"/>
      <c r="C433" s="43"/>
      <c r="D433" s="43"/>
      <c r="E433" s="43"/>
      <c r="F433" s="43"/>
      <c r="G433" s="43"/>
      <c r="H433" s="43"/>
      <c r="I433" s="87"/>
      <c r="J433" s="88"/>
    </row>
    <row r="434" spans="2:10" ht="13" x14ac:dyDescent="0.15">
      <c r="B434" s="59"/>
      <c r="C434" s="43"/>
      <c r="D434" s="43"/>
      <c r="E434" s="43"/>
      <c r="F434" s="43"/>
      <c r="G434" s="43"/>
      <c r="H434" s="43"/>
      <c r="I434" s="87"/>
      <c r="J434" s="88"/>
    </row>
    <row r="435" spans="2:10" ht="13" x14ac:dyDescent="0.15">
      <c r="B435" s="59"/>
      <c r="C435" s="43"/>
      <c r="D435" s="43"/>
      <c r="E435" s="43"/>
      <c r="F435" s="43"/>
      <c r="G435" s="43"/>
      <c r="H435" s="43"/>
      <c r="I435" s="87"/>
      <c r="J435" s="88"/>
    </row>
    <row r="436" spans="2:10" ht="13" x14ac:dyDescent="0.15">
      <c r="B436" s="59"/>
      <c r="C436" s="43"/>
      <c r="D436" s="43"/>
      <c r="E436" s="43"/>
      <c r="F436" s="43"/>
      <c r="G436" s="43"/>
      <c r="H436" s="43"/>
      <c r="I436" s="87"/>
      <c r="J436" s="88"/>
    </row>
    <row r="437" spans="2:10" ht="13" x14ac:dyDescent="0.15">
      <c r="B437" s="59"/>
      <c r="C437" s="43"/>
      <c r="D437" s="43"/>
      <c r="E437" s="43"/>
      <c r="F437" s="43"/>
      <c r="G437" s="43"/>
      <c r="H437" s="43"/>
      <c r="I437" s="87"/>
      <c r="J437" s="88"/>
    </row>
    <row r="438" spans="2:10" ht="13" x14ac:dyDescent="0.15">
      <c r="B438" s="59"/>
      <c r="C438" s="43"/>
      <c r="D438" s="43"/>
      <c r="E438" s="43"/>
      <c r="F438" s="43"/>
      <c r="G438" s="43"/>
      <c r="H438" s="43"/>
      <c r="I438" s="87"/>
      <c r="J438" s="88"/>
    </row>
    <row r="439" spans="2:10" ht="13" x14ac:dyDescent="0.15">
      <c r="I439" s="85"/>
      <c r="J439" s="86"/>
    </row>
    <row r="440" spans="2:10" ht="13" x14ac:dyDescent="0.15">
      <c r="I440" s="85"/>
      <c r="J440" s="86"/>
    </row>
    <row r="441" spans="2:10" ht="13" x14ac:dyDescent="0.15">
      <c r="I441" s="85"/>
      <c r="J441" s="86"/>
    </row>
    <row r="442" spans="2:10" ht="13" x14ac:dyDescent="0.15">
      <c r="I442" s="85"/>
      <c r="J442" s="86"/>
    </row>
    <row r="443" spans="2:10" ht="13" x14ac:dyDescent="0.15">
      <c r="I443" s="85"/>
      <c r="J443" s="86"/>
    </row>
    <row r="444" spans="2:10" ht="13" x14ac:dyDescent="0.15">
      <c r="I444" s="85"/>
      <c r="J444" s="86"/>
    </row>
    <row r="445" spans="2:10" ht="13" x14ac:dyDescent="0.15">
      <c r="I445" s="85"/>
      <c r="J445" s="86"/>
    </row>
    <row r="446" spans="2:10" ht="13" x14ac:dyDescent="0.15">
      <c r="I446" s="85"/>
      <c r="J446" s="86"/>
    </row>
    <row r="447" spans="2:10" ht="13" x14ac:dyDescent="0.15">
      <c r="I447" s="85"/>
      <c r="J447" s="86"/>
    </row>
    <row r="448" spans="2:10" ht="13" x14ac:dyDescent="0.15">
      <c r="I448" s="85"/>
      <c r="J448" s="86"/>
    </row>
    <row r="449" spans="9:10" ht="13" x14ac:dyDescent="0.15">
      <c r="I449" s="85"/>
      <c r="J449" s="86"/>
    </row>
    <row r="450" spans="9:10" ht="13" x14ac:dyDescent="0.15">
      <c r="I450" s="85"/>
      <c r="J450" s="86"/>
    </row>
    <row r="451" spans="9:10" ht="13" x14ac:dyDescent="0.15">
      <c r="I451" s="85"/>
      <c r="J451" s="86"/>
    </row>
    <row r="452" spans="9:10" ht="13" x14ac:dyDescent="0.15">
      <c r="I452" s="85"/>
      <c r="J452" s="86"/>
    </row>
    <row r="453" spans="9:10" ht="13" x14ac:dyDescent="0.15">
      <c r="I453" s="85"/>
      <c r="J453" s="86"/>
    </row>
    <row r="454" spans="9:10" ht="13" x14ac:dyDescent="0.15">
      <c r="I454" s="85"/>
      <c r="J454" s="86"/>
    </row>
    <row r="455" spans="9:10" ht="13" x14ac:dyDescent="0.15">
      <c r="I455" s="85"/>
      <c r="J455" s="86"/>
    </row>
    <row r="456" spans="9:10" ht="13" x14ac:dyDescent="0.15">
      <c r="I456" s="85"/>
      <c r="J456" s="86"/>
    </row>
    <row r="457" spans="9:10" ht="13" x14ac:dyDescent="0.15">
      <c r="I457" s="85"/>
      <c r="J457" s="86"/>
    </row>
    <row r="458" spans="9:10" ht="13" x14ac:dyDescent="0.15">
      <c r="I458" s="85"/>
      <c r="J458" s="86"/>
    </row>
    <row r="459" spans="9:10" ht="13" x14ac:dyDescent="0.15">
      <c r="I459" s="85"/>
      <c r="J459" s="86"/>
    </row>
    <row r="460" spans="9:10" ht="13" x14ac:dyDescent="0.15">
      <c r="I460" s="85"/>
      <c r="J460" s="86"/>
    </row>
    <row r="461" spans="9:10" ht="13" x14ac:dyDescent="0.15">
      <c r="I461" s="85"/>
      <c r="J461" s="86"/>
    </row>
    <row r="462" spans="9:10" ht="13" x14ac:dyDescent="0.15">
      <c r="I462" s="85"/>
      <c r="J462" s="86"/>
    </row>
    <row r="463" spans="9:10" ht="13" x14ac:dyDescent="0.15">
      <c r="I463" s="85"/>
      <c r="J463" s="86"/>
    </row>
    <row r="464" spans="9:10" ht="13" x14ac:dyDescent="0.15">
      <c r="I464" s="85"/>
      <c r="J464" s="86"/>
    </row>
    <row r="465" spans="9:10" ht="13" x14ac:dyDescent="0.15">
      <c r="I465" s="85"/>
      <c r="J465" s="86"/>
    </row>
    <row r="466" spans="9:10" ht="13" x14ac:dyDescent="0.15">
      <c r="I466" s="85"/>
      <c r="J466" s="86"/>
    </row>
    <row r="467" spans="9:10" ht="13" x14ac:dyDescent="0.15">
      <c r="I467" s="85"/>
      <c r="J467" s="86"/>
    </row>
    <row r="468" spans="9:10" ht="13" x14ac:dyDescent="0.15">
      <c r="I468" s="85"/>
      <c r="J468" s="86"/>
    </row>
    <row r="469" spans="9:10" ht="13" x14ac:dyDescent="0.15">
      <c r="I469" s="85"/>
      <c r="J469" s="86"/>
    </row>
    <row r="470" spans="9:10" ht="13" x14ac:dyDescent="0.15">
      <c r="I470" s="85"/>
      <c r="J470" s="86"/>
    </row>
    <row r="471" spans="9:10" ht="13" x14ac:dyDescent="0.15">
      <c r="I471" s="85"/>
      <c r="J471" s="86"/>
    </row>
    <row r="472" spans="9:10" ht="13" x14ac:dyDescent="0.15">
      <c r="I472" s="85"/>
      <c r="J472" s="86"/>
    </row>
    <row r="473" spans="9:10" ht="13" x14ac:dyDescent="0.15">
      <c r="I473" s="85"/>
      <c r="J473" s="86"/>
    </row>
    <row r="474" spans="9:10" ht="13" x14ac:dyDescent="0.15">
      <c r="I474" s="85"/>
      <c r="J474" s="86"/>
    </row>
    <row r="475" spans="9:10" ht="13" x14ac:dyDescent="0.15">
      <c r="I475" s="85"/>
      <c r="J475" s="86"/>
    </row>
    <row r="476" spans="9:10" ht="13" x14ac:dyDescent="0.15">
      <c r="I476" s="85"/>
      <c r="J476" s="86"/>
    </row>
    <row r="477" spans="9:10" ht="13" x14ac:dyDescent="0.15">
      <c r="I477" s="85"/>
      <c r="J477" s="86"/>
    </row>
    <row r="478" spans="9:10" ht="13" x14ac:dyDescent="0.15">
      <c r="I478" s="85"/>
      <c r="J478" s="86"/>
    </row>
    <row r="479" spans="9:10" ht="13" x14ac:dyDescent="0.15">
      <c r="I479" s="85"/>
      <c r="J479" s="86"/>
    </row>
    <row r="480" spans="9:10" ht="13" x14ac:dyDescent="0.15">
      <c r="I480" s="85"/>
      <c r="J480" s="86"/>
    </row>
    <row r="481" spans="9:10" ht="13" x14ac:dyDescent="0.15">
      <c r="I481" s="85"/>
      <c r="J481" s="86"/>
    </row>
    <row r="482" spans="9:10" ht="13" x14ac:dyDescent="0.15">
      <c r="I482" s="85"/>
      <c r="J482" s="86"/>
    </row>
    <row r="483" spans="9:10" ht="13" x14ac:dyDescent="0.15">
      <c r="I483" s="85"/>
      <c r="J483" s="86"/>
    </row>
    <row r="484" spans="9:10" ht="13" x14ac:dyDescent="0.15">
      <c r="I484" s="85"/>
      <c r="J484" s="86"/>
    </row>
    <row r="485" spans="9:10" ht="13" x14ac:dyDescent="0.15">
      <c r="I485" s="85"/>
      <c r="J485" s="86"/>
    </row>
    <row r="486" spans="9:10" ht="13" x14ac:dyDescent="0.15">
      <c r="I486" s="85"/>
      <c r="J486" s="86"/>
    </row>
    <row r="487" spans="9:10" ht="13" x14ac:dyDescent="0.15">
      <c r="I487" s="85"/>
      <c r="J487" s="86"/>
    </row>
    <row r="488" spans="9:10" ht="13" x14ac:dyDescent="0.15">
      <c r="I488" s="85"/>
      <c r="J488" s="86"/>
    </row>
    <row r="489" spans="9:10" ht="13" x14ac:dyDescent="0.15">
      <c r="I489" s="85"/>
      <c r="J489" s="86"/>
    </row>
    <row r="490" spans="9:10" ht="13" x14ac:dyDescent="0.15">
      <c r="I490" s="85"/>
      <c r="J490" s="86"/>
    </row>
    <row r="491" spans="9:10" ht="13" x14ac:dyDescent="0.15">
      <c r="I491" s="85"/>
      <c r="J491" s="86"/>
    </row>
    <row r="492" spans="9:10" ht="13" x14ac:dyDescent="0.15">
      <c r="I492" s="85"/>
      <c r="J492" s="86"/>
    </row>
    <row r="493" spans="9:10" ht="13" x14ac:dyDescent="0.15">
      <c r="I493" s="85"/>
      <c r="J493" s="86"/>
    </row>
    <row r="494" spans="9:10" ht="13" x14ac:dyDescent="0.15">
      <c r="I494" s="85"/>
      <c r="J494" s="86"/>
    </row>
    <row r="495" spans="9:10" ht="13" x14ac:dyDescent="0.15">
      <c r="I495" s="85"/>
      <c r="J495" s="86"/>
    </row>
    <row r="496" spans="9:10" ht="13" x14ac:dyDescent="0.15">
      <c r="I496" s="85"/>
      <c r="J496" s="86"/>
    </row>
    <row r="497" spans="9:10" ht="13" x14ac:dyDescent="0.15">
      <c r="I497" s="85"/>
      <c r="J497" s="86"/>
    </row>
    <row r="498" spans="9:10" ht="13" x14ac:dyDescent="0.15">
      <c r="I498" s="85"/>
      <c r="J498" s="86"/>
    </row>
    <row r="499" spans="9:10" ht="13" x14ac:dyDescent="0.15">
      <c r="I499" s="85"/>
      <c r="J499" s="86"/>
    </row>
    <row r="500" spans="9:10" ht="13" x14ac:dyDescent="0.15">
      <c r="I500" s="85"/>
      <c r="J500" s="86"/>
    </row>
    <row r="501" spans="9:10" ht="13" x14ac:dyDescent="0.15">
      <c r="I501" s="85"/>
      <c r="J501" s="86"/>
    </row>
    <row r="502" spans="9:10" ht="13" x14ac:dyDescent="0.15">
      <c r="I502" s="85"/>
      <c r="J502" s="86"/>
    </row>
    <row r="503" spans="9:10" ht="13" x14ac:dyDescent="0.15">
      <c r="I503" s="85"/>
      <c r="J503" s="86"/>
    </row>
    <row r="504" spans="9:10" ht="13" x14ac:dyDescent="0.15">
      <c r="I504" s="85"/>
      <c r="J504" s="86"/>
    </row>
    <row r="505" spans="9:10" ht="13" x14ac:dyDescent="0.15">
      <c r="I505" s="85"/>
      <c r="J505" s="86"/>
    </row>
    <row r="506" spans="9:10" ht="13" x14ac:dyDescent="0.15">
      <c r="I506" s="85"/>
      <c r="J506" s="86"/>
    </row>
    <row r="507" spans="9:10" ht="13" x14ac:dyDescent="0.15">
      <c r="I507" s="85"/>
      <c r="J507" s="86"/>
    </row>
    <row r="508" spans="9:10" ht="13" x14ac:dyDescent="0.15">
      <c r="I508" s="85"/>
      <c r="J508" s="86"/>
    </row>
    <row r="509" spans="9:10" ht="13" x14ac:dyDescent="0.15">
      <c r="I509" s="85"/>
      <c r="J509" s="86"/>
    </row>
    <row r="510" spans="9:10" ht="13" x14ac:dyDescent="0.15">
      <c r="I510" s="85"/>
      <c r="J510" s="86"/>
    </row>
    <row r="511" spans="9:10" ht="13" x14ac:dyDescent="0.15">
      <c r="I511" s="85"/>
      <c r="J511" s="86"/>
    </row>
    <row r="512" spans="9:10" ht="13" x14ac:dyDescent="0.15">
      <c r="I512" s="85"/>
      <c r="J512" s="86"/>
    </row>
    <row r="513" spans="9:10" ht="13" x14ac:dyDescent="0.15">
      <c r="I513" s="85"/>
      <c r="J513" s="86"/>
    </row>
    <row r="514" spans="9:10" ht="13" x14ac:dyDescent="0.15">
      <c r="I514" s="85"/>
      <c r="J514" s="86"/>
    </row>
    <row r="515" spans="9:10" ht="13" x14ac:dyDescent="0.15">
      <c r="I515" s="85"/>
      <c r="J515" s="86"/>
    </row>
    <row r="516" spans="9:10" ht="13" x14ac:dyDescent="0.15">
      <c r="I516" s="85"/>
      <c r="J516" s="86"/>
    </row>
    <row r="517" spans="9:10" ht="13" x14ac:dyDescent="0.15">
      <c r="I517" s="85"/>
      <c r="J517" s="86"/>
    </row>
    <row r="518" spans="9:10" ht="13" x14ac:dyDescent="0.15">
      <c r="I518" s="85"/>
      <c r="J518" s="86"/>
    </row>
    <row r="519" spans="9:10" ht="13" x14ac:dyDescent="0.15">
      <c r="I519" s="85"/>
      <c r="J519" s="86"/>
    </row>
    <row r="520" spans="9:10" ht="13" x14ac:dyDescent="0.15">
      <c r="I520" s="85"/>
      <c r="J520" s="86"/>
    </row>
    <row r="521" spans="9:10" ht="13" x14ac:dyDescent="0.15">
      <c r="I521" s="85"/>
      <c r="J521" s="86"/>
    </row>
    <row r="522" spans="9:10" ht="13" x14ac:dyDescent="0.15">
      <c r="I522" s="85"/>
      <c r="J522" s="86"/>
    </row>
    <row r="523" spans="9:10" ht="13" x14ac:dyDescent="0.15">
      <c r="I523" s="85"/>
      <c r="J523" s="86"/>
    </row>
    <row r="524" spans="9:10" ht="13" x14ac:dyDescent="0.15">
      <c r="I524" s="85"/>
      <c r="J524" s="86"/>
    </row>
    <row r="525" spans="9:10" ht="13" x14ac:dyDescent="0.15">
      <c r="I525" s="85"/>
      <c r="J525" s="86"/>
    </row>
    <row r="526" spans="9:10" ht="13" x14ac:dyDescent="0.15">
      <c r="I526" s="85"/>
      <c r="J526" s="86"/>
    </row>
    <row r="527" spans="9:10" ht="13" x14ac:dyDescent="0.15">
      <c r="I527" s="85"/>
      <c r="J527" s="86"/>
    </row>
    <row r="528" spans="9:10" ht="13" x14ac:dyDescent="0.15">
      <c r="I528" s="85"/>
      <c r="J528" s="86"/>
    </row>
    <row r="529" spans="9:10" ht="13" x14ac:dyDescent="0.15">
      <c r="I529" s="85"/>
      <c r="J529" s="86"/>
    </row>
    <row r="530" spans="9:10" ht="13" x14ac:dyDescent="0.15">
      <c r="I530" s="85"/>
      <c r="J530" s="86"/>
    </row>
    <row r="531" spans="9:10" ht="13" x14ac:dyDescent="0.15">
      <c r="I531" s="85"/>
      <c r="J531" s="86"/>
    </row>
    <row r="532" spans="9:10" ht="13" x14ac:dyDescent="0.15">
      <c r="I532" s="85"/>
      <c r="J532" s="86"/>
    </row>
    <row r="533" spans="9:10" ht="13" x14ac:dyDescent="0.15">
      <c r="I533" s="85"/>
      <c r="J533" s="86"/>
    </row>
    <row r="534" spans="9:10" ht="13" x14ac:dyDescent="0.15">
      <c r="I534" s="85"/>
      <c r="J534" s="86"/>
    </row>
    <row r="535" spans="9:10" ht="13" x14ac:dyDescent="0.15">
      <c r="I535" s="85"/>
      <c r="J535" s="86"/>
    </row>
    <row r="536" spans="9:10" ht="13" x14ac:dyDescent="0.15">
      <c r="I536" s="85"/>
      <c r="J536" s="86"/>
    </row>
    <row r="537" spans="9:10" ht="13" x14ac:dyDescent="0.15">
      <c r="I537" s="85"/>
      <c r="J537" s="86"/>
    </row>
    <row r="538" spans="9:10" ht="13" x14ac:dyDescent="0.15">
      <c r="I538" s="85"/>
      <c r="J538" s="86"/>
    </row>
    <row r="539" spans="9:10" ht="13" x14ac:dyDescent="0.15">
      <c r="I539" s="85"/>
      <c r="J539" s="86"/>
    </row>
    <row r="540" spans="9:10" ht="13" x14ac:dyDescent="0.15">
      <c r="I540" s="85"/>
      <c r="J540" s="86"/>
    </row>
    <row r="541" spans="9:10" ht="13" x14ac:dyDescent="0.15">
      <c r="I541" s="85"/>
      <c r="J541" s="86"/>
    </row>
    <row r="542" spans="9:10" ht="13" x14ac:dyDescent="0.15">
      <c r="I542" s="85"/>
      <c r="J542" s="86"/>
    </row>
    <row r="543" spans="9:10" ht="13" x14ac:dyDescent="0.15">
      <c r="I543" s="85"/>
      <c r="J543" s="86"/>
    </row>
    <row r="544" spans="9:10" ht="13" x14ac:dyDescent="0.15">
      <c r="I544" s="85"/>
      <c r="J544" s="86"/>
    </row>
    <row r="545" spans="9:10" ht="13" x14ac:dyDescent="0.15">
      <c r="I545" s="85"/>
      <c r="J545" s="86"/>
    </row>
    <row r="546" spans="9:10" ht="13" x14ac:dyDescent="0.15">
      <c r="I546" s="85"/>
      <c r="J546" s="86"/>
    </row>
    <row r="547" spans="9:10" ht="13" x14ac:dyDescent="0.15">
      <c r="I547" s="85"/>
      <c r="J547" s="86"/>
    </row>
    <row r="548" spans="9:10" ht="13" x14ac:dyDescent="0.15">
      <c r="I548" s="85"/>
      <c r="J548" s="86"/>
    </row>
    <row r="549" spans="9:10" ht="13" x14ac:dyDescent="0.15">
      <c r="I549" s="85"/>
      <c r="J549" s="86"/>
    </row>
    <row r="550" spans="9:10" ht="13" x14ac:dyDescent="0.15">
      <c r="I550" s="85"/>
      <c r="J550" s="86"/>
    </row>
    <row r="551" spans="9:10" ht="13" x14ac:dyDescent="0.15">
      <c r="I551" s="85"/>
      <c r="J551" s="86"/>
    </row>
    <row r="552" spans="9:10" ht="13" x14ac:dyDescent="0.15">
      <c r="I552" s="85"/>
      <c r="J552" s="86"/>
    </row>
    <row r="553" spans="9:10" ht="13" x14ac:dyDescent="0.15">
      <c r="I553" s="85"/>
      <c r="J553" s="86"/>
    </row>
    <row r="554" spans="9:10" ht="13" x14ac:dyDescent="0.15">
      <c r="I554" s="85"/>
      <c r="J554" s="86"/>
    </row>
    <row r="555" spans="9:10" ht="13" x14ac:dyDescent="0.15">
      <c r="I555" s="85"/>
      <c r="J555" s="86"/>
    </row>
    <row r="556" spans="9:10" ht="13" x14ac:dyDescent="0.15">
      <c r="I556" s="85"/>
      <c r="J556" s="86"/>
    </row>
    <row r="557" spans="9:10" ht="13" x14ac:dyDescent="0.15">
      <c r="I557" s="85"/>
      <c r="J557" s="86"/>
    </row>
    <row r="558" spans="9:10" ht="13" x14ac:dyDescent="0.15">
      <c r="I558" s="85"/>
      <c r="J558" s="86"/>
    </row>
    <row r="559" spans="9:10" ht="13" x14ac:dyDescent="0.15">
      <c r="I559" s="85"/>
      <c r="J559" s="86"/>
    </row>
    <row r="560" spans="9:10" ht="13" x14ac:dyDescent="0.15">
      <c r="I560" s="85"/>
      <c r="J560" s="86"/>
    </row>
    <row r="561" spans="9:10" ht="13" x14ac:dyDescent="0.15">
      <c r="I561" s="85"/>
      <c r="J561" s="86"/>
    </row>
    <row r="562" spans="9:10" ht="13" x14ac:dyDescent="0.15">
      <c r="I562" s="85"/>
      <c r="J562" s="86"/>
    </row>
    <row r="563" spans="9:10" ht="13" x14ac:dyDescent="0.15">
      <c r="I563" s="85"/>
      <c r="J563" s="86"/>
    </row>
    <row r="564" spans="9:10" ht="13" x14ac:dyDescent="0.15">
      <c r="I564" s="85"/>
      <c r="J564" s="86"/>
    </row>
    <row r="565" spans="9:10" ht="13" x14ac:dyDescent="0.15">
      <c r="I565" s="85"/>
      <c r="J565" s="86"/>
    </row>
    <row r="566" spans="9:10" ht="13" x14ac:dyDescent="0.15">
      <c r="I566" s="85"/>
      <c r="J566" s="86"/>
    </row>
    <row r="567" spans="9:10" ht="13" x14ac:dyDescent="0.15">
      <c r="I567" s="85"/>
      <c r="J567" s="86"/>
    </row>
    <row r="568" spans="9:10" ht="13" x14ac:dyDescent="0.15">
      <c r="I568" s="85"/>
      <c r="J568" s="86"/>
    </row>
    <row r="569" spans="9:10" ht="13" x14ac:dyDescent="0.15">
      <c r="I569" s="85"/>
      <c r="J569" s="86"/>
    </row>
    <row r="570" spans="9:10" ht="13" x14ac:dyDescent="0.15">
      <c r="I570" s="85"/>
      <c r="J570" s="86"/>
    </row>
    <row r="571" spans="9:10" ht="13" x14ac:dyDescent="0.15">
      <c r="I571" s="85"/>
      <c r="J571" s="86"/>
    </row>
    <row r="572" spans="9:10" ht="13" x14ac:dyDescent="0.15">
      <c r="I572" s="85"/>
      <c r="J572" s="86"/>
    </row>
    <row r="573" spans="9:10" ht="13" x14ac:dyDescent="0.15">
      <c r="I573" s="85"/>
      <c r="J573" s="86"/>
    </row>
    <row r="574" spans="9:10" ht="13" x14ac:dyDescent="0.15">
      <c r="I574" s="85"/>
      <c r="J574" s="86"/>
    </row>
    <row r="575" spans="9:10" ht="13" x14ac:dyDescent="0.15">
      <c r="I575" s="85"/>
      <c r="J575" s="86"/>
    </row>
    <row r="576" spans="9:10" ht="13" x14ac:dyDescent="0.15">
      <c r="I576" s="85"/>
      <c r="J576" s="86"/>
    </row>
    <row r="577" spans="9:10" ht="13" x14ac:dyDescent="0.15">
      <c r="I577" s="85"/>
      <c r="J577" s="86"/>
    </row>
    <row r="578" spans="9:10" ht="13" x14ac:dyDescent="0.15">
      <c r="I578" s="85"/>
      <c r="J578" s="86"/>
    </row>
    <row r="579" spans="9:10" ht="13" x14ac:dyDescent="0.15">
      <c r="I579" s="85"/>
      <c r="J579" s="86"/>
    </row>
    <row r="580" spans="9:10" ht="13" x14ac:dyDescent="0.15">
      <c r="I580" s="85"/>
      <c r="J580" s="86"/>
    </row>
    <row r="581" spans="9:10" ht="13" x14ac:dyDescent="0.15">
      <c r="I581" s="85"/>
      <c r="J581" s="86"/>
    </row>
    <row r="582" spans="9:10" ht="13" x14ac:dyDescent="0.15">
      <c r="I582" s="85"/>
      <c r="J582" s="86"/>
    </row>
    <row r="583" spans="9:10" ht="13" x14ac:dyDescent="0.15">
      <c r="I583" s="85"/>
      <c r="J583" s="86"/>
    </row>
    <row r="584" spans="9:10" ht="13" x14ac:dyDescent="0.15">
      <c r="I584" s="85"/>
      <c r="J584" s="86"/>
    </row>
    <row r="585" spans="9:10" ht="13" x14ac:dyDescent="0.15">
      <c r="I585" s="85"/>
      <c r="J585" s="86"/>
    </row>
    <row r="586" spans="9:10" ht="13" x14ac:dyDescent="0.15">
      <c r="I586" s="85"/>
      <c r="J586" s="86"/>
    </row>
    <row r="587" spans="9:10" ht="13" x14ac:dyDescent="0.15">
      <c r="I587" s="85"/>
      <c r="J587" s="86"/>
    </row>
    <row r="588" spans="9:10" ht="13" x14ac:dyDescent="0.15">
      <c r="I588" s="85"/>
      <c r="J588" s="86"/>
    </row>
    <row r="589" spans="9:10" ht="13" x14ac:dyDescent="0.15">
      <c r="I589" s="85"/>
      <c r="J589" s="86"/>
    </row>
    <row r="590" spans="9:10" ht="13" x14ac:dyDescent="0.15">
      <c r="I590" s="85"/>
      <c r="J590" s="86"/>
    </row>
    <row r="591" spans="9:10" ht="13" x14ac:dyDescent="0.15">
      <c r="I591" s="85"/>
      <c r="J591" s="86"/>
    </row>
    <row r="592" spans="9:10" ht="13" x14ac:dyDescent="0.15">
      <c r="I592" s="85"/>
      <c r="J592" s="86"/>
    </row>
    <row r="593" spans="9:10" ht="13" x14ac:dyDescent="0.15">
      <c r="I593" s="85"/>
      <c r="J593" s="86"/>
    </row>
    <row r="594" spans="9:10" ht="13" x14ac:dyDescent="0.15">
      <c r="I594" s="85"/>
      <c r="J594" s="86"/>
    </row>
    <row r="595" spans="9:10" ht="13" x14ac:dyDescent="0.15">
      <c r="I595" s="85"/>
      <c r="J595" s="86"/>
    </row>
    <row r="596" spans="9:10" ht="13" x14ac:dyDescent="0.15">
      <c r="I596" s="85"/>
      <c r="J596" s="86"/>
    </row>
    <row r="597" spans="9:10" ht="13" x14ac:dyDescent="0.15">
      <c r="I597" s="85"/>
      <c r="J597" s="86"/>
    </row>
    <row r="598" spans="9:10" ht="13" x14ac:dyDescent="0.15">
      <c r="I598" s="85"/>
      <c r="J598" s="86"/>
    </row>
    <row r="599" spans="9:10" ht="13" x14ac:dyDescent="0.15">
      <c r="I599" s="85"/>
      <c r="J599" s="86"/>
    </row>
    <row r="600" spans="9:10" ht="13" x14ac:dyDescent="0.15">
      <c r="I600" s="85"/>
      <c r="J600" s="86"/>
    </row>
    <row r="601" spans="9:10" ht="13" x14ac:dyDescent="0.15">
      <c r="I601" s="85"/>
      <c r="J601" s="86"/>
    </row>
    <row r="602" spans="9:10" ht="13" x14ac:dyDescent="0.15">
      <c r="I602" s="85"/>
      <c r="J602" s="86"/>
    </row>
    <row r="603" spans="9:10" ht="13" x14ac:dyDescent="0.15">
      <c r="I603" s="85"/>
      <c r="J603" s="86"/>
    </row>
    <row r="604" spans="9:10" ht="13" x14ac:dyDescent="0.15">
      <c r="I604" s="85"/>
      <c r="J604" s="86"/>
    </row>
    <row r="605" spans="9:10" ht="13" x14ac:dyDescent="0.15">
      <c r="I605" s="85"/>
      <c r="J605" s="86"/>
    </row>
    <row r="606" spans="9:10" ht="13" x14ac:dyDescent="0.15">
      <c r="I606" s="85"/>
      <c r="J606" s="86"/>
    </row>
    <row r="607" spans="9:10" ht="13" x14ac:dyDescent="0.15">
      <c r="I607" s="85"/>
      <c r="J607" s="86"/>
    </row>
    <row r="608" spans="9:10" ht="13" x14ac:dyDescent="0.15">
      <c r="I608" s="85"/>
      <c r="J608" s="86"/>
    </row>
    <row r="609" spans="9:10" ht="13" x14ac:dyDescent="0.15">
      <c r="I609" s="85"/>
      <c r="J609" s="86"/>
    </row>
    <row r="610" spans="9:10" ht="13" x14ac:dyDescent="0.15">
      <c r="I610" s="85"/>
      <c r="J610" s="86"/>
    </row>
    <row r="611" spans="9:10" ht="13" x14ac:dyDescent="0.15">
      <c r="I611" s="85"/>
      <c r="J611" s="86"/>
    </row>
    <row r="612" spans="9:10" ht="13" x14ac:dyDescent="0.15">
      <c r="I612" s="85"/>
      <c r="J612" s="86"/>
    </row>
    <row r="613" spans="9:10" ht="13" x14ac:dyDescent="0.15">
      <c r="I613" s="85"/>
      <c r="J613" s="86"/>
    </row>
    <row r="614" spans="9:10" ht="13" x14ac:dyDescent="0.15">
      <c r="I614" s="85"/>
      <c r="J614" s="86"/>
    </row>
    <row r="615" spans="9:10" ht="13" x14ac:dyDescent="0.15">
      <c r="I615" s="85"/>
      <c r="J615" s="86"/>
    </row>
    <row r="616" spans="9:10" ht="13" x14ac:dyDescent="0.15">
      <c r="I616" s="85"/>
      <c r="J616" s="86"/>
    </row>
    <row r="617" spans="9:10" ht="13" x14ac:dyDescent="0.15">
      <c r="I617" s="85"/>
      <c r="J617" s="86"/>
    </row>
    <row r="618" spans="9:10" ht="13" x14ac:dyDescent="0.15">
      <c r="I618" s="85"/>
      <c r="J618" s="86"/>
    </row>
    <row r="619" spans="9:10" ht="13" x14ac:dyDescent="0.15">
      <c r="I619" s="85"/>
      <c r="J619" s="86"/>
    </row>
    <row r="620" spans="9:10" ht="13" x14ac:dyDescent="0.15">
      <c r="I620" s="85"/>
      <c r="J620" s="86"/>
    </row>
    <row r="621" spans="9:10" ht="13" x14ac:dyDescent="0.15">
      <c r="I621" s="85"/>
      <c r="J621" s="86"/>
    </row>
    <row r="622" spans="9:10" ht="13" x14ac:dyDescent="0.15">
      <c r="I622" s="85"/>
      <c r="J622" s="86"/>
    </row>
    <row r="623" spans="9:10" ht="13" x14ac:dyDescent="0.15">
      <c r="I623" s="85"/>
      <c r="J623" s="86"/>
    </row>
    <row r="624" spans="9:10" ht="13" x14ac:dyDescent="0.15">
      <c r="I624" s="85"/>
      <c r="J624" s="86"/>
    </row>
    <row r="625" spans="9:10" ht="13" x14ac:dyDescent="0.15">
      <c r="I625" s="85"/>
      <c r="J625" s="86"/>
    </row>
    <row r="626" spans="9:10" ht="13" x14ac:dyDescent="0.15">
      <c r="I626" s="85"/>
      <c r="J626" s="86"/>
    </row>
    <row r="627" spans="9:10" ht="13" x14ac:dyDescent="0.15">
      <c r="I627" s="85"/>
      <c r="J627" s="86"/>
    </row>
    <row r="628" spans="9:10" ht="13" x14ac:dyDescent="0.15">
      <c r="I628" s="85"/>
      <c r="J628" s="86"/>
    </row>
    <row r="629" spans="9:10" ht="13" x14ac:dyDescent="0.15">
      <c r="I629" s="85"/>
      <c r="J629" s="86"/>
    </row>
    <row r="630" spans="9:10" ht="13" x14ac:dyDescent="0.15">
      <c r="I630" s="85"/>
      <c r="J630" s="86"/>
    </row>
    <row r="631" spans="9:10" ht="13" x14ac:dyDescent="0.15">
      <c r="I631" s="85"/>
      <c r="J631" s="86"/>
    </row>
    <row r="632" spans="9:10" ht="13" x14ac:dyDescent="0.15">
      <c r="I632" s="85"/>
      <c r="J632" s="86"/>
    </row>
    <row r="633" spans="9:10" ht="13" x14ac:dyDescent="0.15">
      <c r="I633" s="85"/>
      <c r="J633" s="86"/>
    </row>
    <row r="634" spans="9:10" ht="13" x14ac:dyDescent="0.15">
      <c r="I634" s="85"/>
      <c r="J634" s="86"/>
    </row>
    <row r="635" spans="9:10" ht="13" x14ac:dyDescent="0.15">
      <c r="I635" s="85"/>
      <c r="J635" s="86"/>
    </row>
    <row r="636" spans="9:10" ht="13" x14ac:dyDescent="0.15">
      <c r="I636" s="85"/>
      <c r="J636" s="86"/>
    </row>
    <row r="637" spans="9:10" ht="13" x14ac:dyDescent="0.15">
      <c r="I637" s="85"/>
      <c r="J637" s="86"/>
    </row>
    <row r="638" spans="9:10" ht="13" x14ac:dyDescent="0.15">
      <c r="I638" s="85"/>
      <c r="J638" s="86"/>
    </row>
    <row r="639" spans="9:10" ht="13" x14ac:dyDescent="0.15">
      <c r="I639" s="85"/>
      <c r="J639" s="86"/>
    </row>
    <row r="640" spans="9:10" ht="13" x14ac:dyDescent="0.15">
      <c r="I640" s="85"/>
      <c r="J640" s="86"/>
    </row>
    <row r="641" spans="9:10" ht="13" x14ac:dyDescent="0.15">
      <c r="I641" s="85"/>
      <c r="J641" s="86"/>
    </row>
    <row r="642" spans="9:10" ht="13" x14ac:dyDescent="0.15">
      <c r="I642" s="85"/>
      <c r="J642" s="86"/>
    </row>
    <row r="643" spans="9:10" ht="13" x14ac:dyDescent="0.15">
      <c r="I643" s="85"/>
      <c r="J643" s="86"/>
    </row>
    <row r="644" spans="9:10" ht="13" x14ac:dyDescent="0.15">
      <c r="I644" s="85"/>
      <c r="J644" s="86"/>
    </row>
    <row r="645" spans="9:10" ht="13" x14ac:dyDescent="0.15">
      <c r="I645" s="85"/>
      <c r="J645" s="86"/>
    </row>
    <row r="646" spans="9:10" ht="13" x14ac:dyDescent="0.15">
      <c r="I646" s="85"/>
      <c r="J646" s="86"/>
    </row>
    <row r="647" spans="9:10" ht="13" x14ac:dyDescent="0.15">
      <c r="I647" s="85"/>
      <c r="J647" s="86"/>
    </row>
    <row r="648" spans="9:10" ht="13" x14ac:dyDescent="0.15">
      <c r="I648" s="85"/>
      <c r="J648" s="86"/>
    </row>
    <row r="649" spans="9:10" ht="13" x14ac:dyDescent="0.15">
      <c r="I649" s="85"/>
      <c r="J649" s="86"/>
    </row>
    <row r="650" spans="9:10" ht="13" x14ac:dyDescent="0.15">
      <c r="I650" s="85"/>
      <c r="J650" s="86"/>
    </row>
    <row r="651" spans="9:10" ht="13" x14ac:dyDescent="0.15">
      <c r="I651" s="85"/>
      <c r="J651" s="86"/>
    </row>
    <row r="652" spans="9:10" ht="13" x14ac:dyDescent="0.15">
      <c r="I652" s="85"/>
      <c r="J652" s="86"/>
    </row>
    <row r="653" spans="9:10" ht="13" x14ac:dyDescent="0.15">
      <c r="I653" s="85"/>
      <c r="J653" s="86"/>
    </row>
    <row r="654" spans="9:10" ht="13" x14ac:dyDescent="0.15">
      <c r="I654" s="85"/>
      <c r="J654" s="86"/>
    </row>
    <row r="655" spans="9:10" ht="13" x14ac:dyDescent="0.15">
      <c r="I655" s="85"/>
      <c r="J655" s="86"/>
    </row>
    <row r="656" spans="9:10" ht="13" x14ac:dyDescent="0.15">
      <c r="I656" s="85"/>
      <c r="J656" s="86"/>
    </row>
    <row r="657" spans="9:10" ht="13" x14ac:dyDescent="0.15">
      <c r="I657" s="85"/>
      <c r="J657" s="86"/>
    </row>
    <row r="658" spans="9:10" ht="13" x14ac:dyDescent="0.15">
      <c r="I658" s="85"/>
      <c r="J658" s="86"/>
    </row>
    <row r="659" spans="9:10" ht="13" x14ac:dyDescent="0.15">
      <c r="I659" s="85"/>
      <c r="J659" s="86"/>
    </row>
    <row r="660" spans="9:10" ht="13" x14ac:dyDescent="0.15">
      <c r="I660" s="85"/>
      <c r="J660" s="86"/>
    </row>
    <row r="661" spans="9:10" ht="13" x14ac:dyDescent="0.15">
      <c r="I661" s="85"/>
      <c r="J661" s="86"/>
    </row>
    <row r="662" spans="9:10" ht="13" x14ac:dyDescent="0.15">
      <c r="I662" s="85"/>
      <c r="J662" s="86"/>
    </row>
    <row r="663" spans="9:10" ht="13" x14ac:dyDescent="0.15">
      <c r="I663" s="85"/>
      <c r="J663" s="86"/>
    </row>
    <row r="664" spans="9:10" ht="13" x14ac:dyDescent="0.15">
      <c r="I664" s="85"/>
      <c r="J664" s="86"/>
    </row>
    <row r="665" spans="9:10" ht="13" x14ac:dyDescent="0.15">
      <c r="I665" s="85"/>
      <c r="J665" s="86"/>
    </row>
    <row r="666" spans="9:10" ht="13" x14ac:dyDescent="0.15">
      <c r="I666" s="85"/>
      <c r="J666" s="86"/>
    </row>
    <row r="667" spans="9:10" ht="13" x14ac:dyDescent="0.15">
      <c r="I667" s="85"/>
      <c r="J667" s="86"/>
    </row>
    <row r="668" spans="9:10" ht="13" x14ac:dyDescent="0.15">
      <c r="I668" s="85"/>
      <c r="J668" s="86"/>
    </row>
    <row r="669" spans="9:10" ht="13" x14ac:dyDescent="0.15">
      <c r="I669" s="85"/>
      <c r="J669" s="86"/>
    </row>
    <row r="670" spans="9:10" ht="13" x14ac:dyDescent="0.15">
      <c r="I670" s="85"/>
      <c r="J670" s="86"/>
    </row>
    <row r="671" spans="9:10" ht="13" x14ac:dyDescent="0.15">
      <c r="I671" s="85"/>
      <c r="J671" s="86"/>
    </row>
    <row r="672" spans="9:10" ht="13" x14ac:dyDescent="0.15">
      <c r="I672" s="85"/>
      <c r="J672" s="86"/>
    </row>
    <row r="673" spans="9:10" ht="13" x14ac:dyDescent="0.15">
      <c r="I673" s="85"/>
      <c r="J673" s="86"/>
    </row>
    <row r="674" spans="9:10" ht="13" x14ac:dyDescent="0.15">
      <c r="I674" s="85"/>
      <c r="J674" s="86"/>
    </row>
    <row r="675" spans="9:10" ht="13" x14ac:dyDescent="0.15">
      <c r="I675" s="85"/>
      <c r="J675" s="86"/>
    </row>
    <row r="676" spans="9:10" ht="13" x14ac:dyDescent="0.15">
      <c r="I676" s="85"/>
      <c r="J676" s="86"/>
    </row>
    <row r="677" spans="9:10" ht="13" x14ac:dyDescent="0.15">
      <c r="I677" s="85"/>
      <c r="J677" s="86"/>
    </row>
    <row r="678" spans="9:10" ht="13" x14ac:dyDescent="0.15">
      <c r="I678" s="85"/>
      <c r="J678" s="86"/>
    </row>
    <row r="679" spans="9:10" ht="13" x14ac:dyDescent="0.15">
      <c r="I679" s="85"/>
      <c r="J679" s="86"/>
    </row>
    <row r="680" spans="9:10" ht="13" x14ac:dyDescent="0.15">
      <c r="I680" s="85"/>
      <c r="J680" s="86"/>
    </row>
    <row r="681" spans="9:10" ht="13" x14ac:dyDescent="0.15">
      <c r="I681" s="85"/>
      <c r="J681" s="86"/>
    </row>
    <row r="682" spans="9:10" ht="13" x14ac:dyDescent="0.15">
      <c r="I682" s="85"/>
      <c r="J682" s="86"/>
    </row>
    <row r="683" spans="9:10" ht="13" x14ac:dyDescent="0.15">
      <c r="I683" s="85"/>
      <c r="J683" s="86"/>
    </row>
    <row r="684" spans="9:10" ht="13" x14ac:dyDescent="0.15">
      <c r="I684" s="85"/>
      <c r="J684" s="86"/>
    </row>
    <row r="685" spans="9:10" ht="13" x14ac:dyDescent="0.15">
      <c r="I685" s="85"/>
      <c r="J685" s="86"/>
    </row>
    <row r="686" spans="9:10" ht="13" x14ac:dyDescent="0.15">
      <c r="I686" s="85"/>
      <c r="J686" s="86"/>
    </row>
    <row r="687" spans="9:10" ht="13" x14ac:dyDescent="0.15">
      <c r="I687" s="85"/>
      <c r="J687" s="86"/>
    </row>
    <row r="688" spans="9:10" ht="13" x14ac:dyDescent="0.15">
      <c r="I688" s="85"/>
      <c r="J688" s="86"/>
    </row>
    <row r="689" spans="9:10" ht="13" x14ac:dyDescent="0.15">
      <c r="I689" s="85"/>
      <c r="J689" s="86"/>
    </row>
    <row r="690" spans="9:10" ht="13" x14ac:dyDescent="0.15">
      <c r="I690" s="85"/>
      <c r="J690" s="86"/>
    </row>
    <row r="691" spans="9:10" ht="13" x14ac:dyDescent="0.15">
      <c r="I691" s="85"/>
      <c r="J691" s="86"/>
    </row>
    <row r="692" spans="9:10" ht="13" x14ac:dyDescent="0.15">
      <c r="I692" s="85"/>
      <c r="J692" s="86"/>
    </row>
    <row r="693" spans="9:10" ht="13" x14ac:dyDescent="0.15">
      <c r="I693" s="85"/>
      <c r="J693" s="86"/>
    </row>
    <row r="694" spans="9:10" ht="13" x14ac:dyDescent="0.15">
      <c r="I694" s="85"/>
      <c r="J694" s="86"/>
    </row>
    <row r="695" spans="9:10" ht="13" x14ac:dyDescent="0.15">
      <c r="I695" s="85"/>
      <c r="J695" s="86"/>
    </row>
    <row r="696" spans="9:10" ht="13" x14ac:dyDescent="0.15">
      <c r="I696" s="85"/>
      <c r="J696" s="86"/>
    </row>
    <row r="697" spans="9:10" ht="13" x14ac:dyDescent="0.15">
      <c r="I697" s="85"/>
      <c r="J697" s="86"/>
    </row>
    <row r="698" spans="9:10" ht="13" x14ac:dyDescent="0.15">
      <c r="I698" s="85"/>
      <c r="J698" s="86"/>
    </row>
    <row r="699" spans="9:10" ht="13" x14ac:dyDescent="0.15">
      <c r="I699" s="85"/>
      <c r="J699" s="86"/>
    </row>
    <row r="700" spans="9:10" ht="13" x14ac:dyDescent="0.15">
      <c r="I700" s="85"/>
      <c r="J700" s="86"/>
    </row>
    <row r="701" spans="9:10" ht="13" x14ac:dyDescent="0.15">
      <c r="I701" s="85"/>
      <c r="J701" s="86"/>
    </row>
    <row r="702" spans="9:10" ht="13" x14ac:dyDescent="0.15">
      <c r="I702" s="85"/>
      <c r="J702" s="86"/>
    </row>
    <row r="703" spans="9:10" ht="13" x14ac:dyDescent="0.15">
      <c r="I703" s="85"/>
      <c r="J703" s="86"/>
    </row>
    <row r="704" spans="9:10" ht="13" x14ac:dyDescent="0.15">
      <c r="I704" s="85"/>
      <c r="J704" s="86"/>
    </row>
    <row r="705" spans="9:10" ht="13" x14ac:dyDescent="0.15">
      <c r="I705" s="85"/>
      <c r="J705" s="86"/>
    </row>
    <row r="706" spans="9:10" ht="13" x14ac:dyDescent="0.15">
      <c r="I706" s="85"/>
      <c r="J706" s="86"/>
    </row>
    <row r="707" spans="9:10" ht="13" x14ac:dyDescent="0.15">
      <c r="I707" s="85"/>
      <c r="J707" s="86"/>
    </row>
    <row r="708" spans="9:10" ht="13" x14ac:dyDescent="0.15">
      <c r="I708" s="85"/>
      <c r="J708" s="86"/>
    </row>
    <row r="709" spans="9:10" ht="13" x14ac:dyDescent="0.15">
      <c r="I709" s="85"/>
      <c r="J709" s="86"/>
    </row>
    <row r="710" spans="9:10" ht="13" x14ac:dyDescent="0.15">
      <c r="I710" s="85"/>
      <c r="J710" s="86"/>
    </row>
    <row r="711" spans="9:10" ht="13" x14ac:dyDescent="0.15">
      <c r="I711" s="85"/>
      <c r="J711" s="86"/>
    </row>
    <row r="712" spans="9:10" ht="13" x14ac:dyDescent="0.15">
      <c r="I712" s="85"/>
      <c r="J712" s="86"/>
    </row>
    <row r="713" spans="9:10" ht="13" x14ac:dyDescent="0.15">
      <c r="I713" s="85"/>
      <c r="J713" s="86"/>
    </row>
    <row r="714" spans="9:10" ht="13" x14ac:dyDescent="0.15">
      <c r="I714" s="85"/>
      <c r="J714" s="86"/>
    </row>
    <row r="715" spans="9:10" ht="13" x14ac:dyDescent="0.15">
      <c r="I715" s="85"/>
      <c r="J715" s="86"/>
    </row>
    <row r="716" spans="9:10" ht="13" x14ac:dyDescent="0.15">
      <c r="I716" s="85"/>
      <c r="J716" s="86"/>
    </row>
    <row r="717" spans="9:10" ht="13" x14ac:dyDescent="0.15">
      <c r="I717" s="85"/>
      <c r="J717" s="86"/>
    </row>
    <row r="718" spans="9:10" ht="13" x14ac:dyDescent="0.15">
      <c r="I718" s="85"/>
      <c r="J718" s="86"/>
    </row>
    <row r="719" spans="9:10" ht="13" x14ac:dyDescent="0.15">
      <c r="I719" s="85"/>
      <c r="J719" s="86"/>
    </row>
    <row r="720" spans="9:10" ht="13" x14ac:dyDescent="0.15">
      <c r="I720" s="85"/>
      <c r="J720" s="86"/>
    </row>
    <row r="721" spans="9:10" ht="13" x14ac:dyDescent="0.15">
      <c r="I721" s="85"/>
      <c r="J721" s="86"/>
    </row>
    <row r="722" spans="9:10" ht="13" x14ac:dyDescent="0.15">
      <c r="I722" s="85"/>
      <c r="J722" s="86"/>
    </row>
    <row r="723" spans="9:10" ht="13" x14ac:dyDescent="0.15">
      <c r="I723" s="85"/>
      <c r="J723" s="86"/>
    </row>
    <row r="724" spans="9:10" ht="13" x14ac:dyDescent="0.15">
      <c r="I724" s="85"/>
      <c r="J724" s="86"/>
    </row>
    <row r="725" spans="9:10" ht="13" x14ac:dyDescent="0.15">
      <c r="I725" s="85"/>
      <c r="J725" s="86"/>
    </row>
    <row r="726" spans="9:10" ht="13" x14ac:dyDescent="0.15">
      <c r="I726" s="85"/>
      <c r="J726" s="86"/>
    </row>
    <row r="727" spans="9:10" ht="13" x14ac:dyDescent="0.15">
      <c r="I727" s="85"/>
      <c r="J727" s="86"/>
    </row>
    <row r="728" spans="9:10" ht="13" x14ac:dyDescent="0.15">
      <c r="I728" s="85"/>
      <c r="J728" s="86"/>
    </row>
    <row r="729" spans="9:10" ht="13" x14ac:dyDescent="0.15">
      <c r="I729" s="85"/>
      <c r="J729" s="86"/>
    </row>
    <row r="730" spans="9:10" ht="13" x14ac:dyDescent="0.15">
      <c r="I730" s="85"/>
      <c r="J730" s="86"/>
    </row>
    <row r="731" spans="9:10" ht="13" x14ac:dyDescent="0.15">
      <c r="I731" s="85"/>
      <c r="J731" s="86"/>
    </row>
    <row r="732" spans="9:10" ht="13" x14ac:dyDescent="0.15">
      <c r="I732" s="85"/>
      <c r="J732" s="86"/>
    </row>
    <row r="733" spans="9:10" ht="13" x14ac:dyDescent="0.15">
      <c r="I733" s="85"/>
      <c r="J733" s="86"/>
    </row>
    <row r="734" spans="9:10" ht="13" x14ac:dyDescent="0.15">
      <c r="I734" s="85"/>
      <c r="J734" s="86"/>
    </row>
    <row r="735" spans="9:10" ht="13" x14ac:dyDescent="0.15">
      <c r="I735" s="85"/>
      <c r="J735" s="86"/>
    </row>
    <row r="736" spans="9:10" ht="13" x14ac:dyDescent="0.15">
      <c r="I736" s="85"/>
      <c r="J736" s="86"/>
    </row>
    <row r="737" spans="9:10" ht="13" x14ac:dyDescent="0.15">
      <c r="I737" s="85"/>
      <c r="J737" s="86"/>
    </row>
    <row r="738" spans="9:10" ht="13" x14ac:dyDescent="0.15">
      <c r="I738" s="85"/>
      <c r="J738" s="86"/>
    </row>
    <row r="739" spans="9:10" ht="13" x14ac:dyDescent="0.15">
      <c r="I739" s="85"/>
      <c r="J739" s="86"/>
    </row>
    <row r="740" spans="9:10" ht="13" x14ac:dyDescent="0.15">
      <c r="I740" s="85"/>
      <c r="J740" s="86"/>
    </row>
    <row r="741" spans="9:10" ht="13" x14ac:dyDescent="0.15">
      <c r="I741" s="85"/>
      <c r="J741" s="86"/>
    </row>
    <row r="742" spans="9:10" ht="13" x14ac:dyDescent="0.15">
      <c r="I742" s="85"/>
      <c r="J742" s="86"/>
    </row>
    <row r="743" spans="9:10" ht="13" x14ac:dyDescent="0.15">
      <c r="I743" s="85"/>
      <c r="J743" s="86"/>
    </row>
    <row r="744" spans="9:10" ht="13" x14ac:dyDescent="0.15">
      <c r="I744" s="85"/>
      <c r="J744" s="86"/>
    </row>
    <row r="745" spans="9:10" ht="13" x14ac:dyDescent="0.15">
      <c r="I745" s="85"/>
      <c r="J745" s="86"/>
    </row>
    <row r="746" spans="9:10" ht="13" x14ac:dyDescent="0.15">
      <c r="I746" s="85"/>
      <c r="J746" s="86"/>
    </row>
    <row r="747" spans="9:10" ht="13" x14ac:dyDescent="0.15">
      <c r="I747" s="85"/>
      <c r="J747" s="86"/>
    </row>
    <row r="748" spans="9:10" ht="13" x14ac:dyDescent="0.15">
      <c r="I748" s="85"/>
      <c r="J748" s="86"/>
    </row>
    <row r="749" spans="9:10" ht="13" x14ac:dyDescent="0.15">
      <c r="I749" s="85"/>
      <c r="J749" s="86"/>
    </row>
    <row r="750" spans="9:10" ht="13" x14ac:dyDescent="0.15">
      <c r="I750" s="85"/>
      <c r="J750" s="86"/>
    </row>
    <row r="751" spans="9:10" ht="13" x14ac:dyDescent="0.15">
      <c r="I751" s="85"/>
      <c r="J751" s="86"/>
    </row>
    <row r="752" spans="9:10" ht="13" x14ac:dyDescent="0.15">
      <c r="I752" s="85"/>
      <c r="J752" s="86"/>
    </row>
    <row r="753" spans="9:10" ht="13" x14ac:dyDescent="0.15">
      <c r="I753" s="85"/>
      <c r="J753" s="86"/>
    </row>
    <row r="754" spans="9:10" ht="13" x14ac:dyDescent="0.15">
      <c r="I754" s="85"/>
      <c r="J754" s="86"/>
    </row>
    <row r="755" spans="9:10" ht="13" x14ac:dyDescent="0.15">
      <c r="I755" s="85"/>
      <c r="J755" s="86"/>
    </row>
    <row r="756" spans="9:10" ht="13" x14ac:dyDescent="0.15">
      <c r="I756" s="85"/>
      <c r="J756" s="86"/>
    </row>
    <row r="757" spans="9:10" ht="13" x14ac:dyDescent="0.15">
      <c r="I757" s="85"/>
      <c r="J757" s="86"/>
    </row>
    <row r="758" spans="9:10" ht="13" x14ac:dyDescent="0.15">
      <c r="I758" s="85"/>
      <c r="J758" s="86"/>
    </row>
    <row r="759" spans="9:10" ht="13" x14ac:dyDescent="0.15">
      <c r="I759" s="85"/>
      <c r="J759" s="86"/>
    </row>
    <row r="760" spans="9:10" ht="13" x14ac:dyDescent="0.15">
      <c r="I760" s="85"/>
      <c r="J760" s="86"/>
    </row>
    <row r="761" spans="9:10" ht="13" x14ac:dyDescent="0.15">
      <c r="I761" s="85"/>
      <c r="J761" s="86"/>
    </row>
    <row r="762" spans="9:10" ht="13" x14ac:dyDescent="0.15">
      <c r="I762" s="85"/>
      <c r="J762" s="86"/>
    </row>
    <row r="763" spans="9:10" ht="13" x14ac:dyDescent="0.15">
      <c r="I763" s="85"/>
      <c r="J763" s="86"/>
    </row>
    <row r="764" spans="9:10" ht="13" x14ac:dyDescent="0.15">
      <c r="I764" s="85"/>
      <c r="J764" s="86"/>
    </row>
    <row r="765" spans="9:10" ht="13" x14ac:dyDescent="0.15">
      <c r="I765" s="85"/>
      <c r="J765" s="86"/>
    </row>
    <row r="766" spans="9:10" ht="13" x14ac:dyDescent="0.15">
      <c r="I766" s="85"/>
      <c r="J766" s="86"/>
    </row>
    <row r="767" spans="9:10" ht="13" x14ac:dyDescent="0.15">
      <c r="I767" s="85"/>
      <c r="J767" s="86"/>
    </row>
    <row r="768" spans="9:10" ht="13" x14ac:dyDescent="0.15">
      <c r="I768" s="85"/>
      <c r="J768" s="86"/>
    </row>
    <row r="769" spans="9:10" ht="13" x14ac:dyDescent="0.15">
      <c r="I769" s="85"/>
      <c r="J769" s="86"/>
    </row>
    <row r="770" spans="9:10" ht="13" x14ac:dyDescent="0.15">
      <c r="I770" s="85"/>
      <c r="J770" s="86"/>
    </row>
    <row r="771" spans="9:10" ht="13" x14ac:dyDescent="0.15">
      <c r="I771" s="85"/>
      <c r="J771" s="86"/>
    </row>
    <row r="772" spans="9:10" ht="13" x14ac:dyDescent="0.15">
      <c r="I772" s="85"/>
      <c r="J772" s="86"/>
    </row>
    <row r="773" spans="9:10" ht="13" x14ac:dyDescent="0.15">
      <c r="I773" s="85"/>
      <c r="J773" s="86"/>
    </row>
    <row r="774" spans="9:10" ht="13" x14ac:dyDescent="0.15">
      <c r="I774" s="85"/>
      <c r="J774" s="86"/>
    </row>
    <row r="775" spans="9:10" ht="13" x14ac:dyDescent="0.15">
      <c r="I775" s="85"/>
      <c r="J775" s="86"/>
    </row>
    <row r="776" spans="9:10" ht="13" x14ac:dyDescent="0.15">
      <c r="I776" s="85"/>
      <c r="J776" s="86"/>
    </row>
    <row r="777" spans="9:10" ht="13" x14ac:dyDescent="0.15">
      <c r="I777" s="85"/>
      <c r="J777" s="86"/>
    </row>
    <row r="778" spans="9:10" ht="13" x14ac:dyDescent="0.15">
      <c r="I778" s="85"/>
      <c r="J778" s="86"/>
    </row>
    <row r="779" spans="9:10" ht="13" x14ac:dyDescent="0.15">
      <c r="I779" s="85"/>
      <c r="J779" s="86"/>
    </row>
    <row r="780" spans="9:10" ht="13" x14ac:dyDescent="0.15">
      <c r="I780" s="85"/>
      <c r="J780" s="86"/>
    </row>
    <row r="781" spans="9:10" ht="13" x14ac:dyDescent="0.15">
      <c r="I781" s="85"/>
      <c r="J781" s="86"/>
    </row>
    <row r="782" spans="9:10" ht="13" x14ac:dyDescent="0.15">
      <c r="I782" s="85"/>
      <c r="J782" s="86"/>
    </row>
    <row r="783" spans="9:10" ht="13" x14ac:dyDescent="0.15">
      <c r="I783" s="85"/>
      <c r="J783" s="86"/>
    </row>
    <row r="784" spans="9:10" ht="13" x14ac:dyDescent="0.15">
      <c r="I784" s="85"/>
      <c r="J784" s="86"/>
    </row>
    <row r="785" spans="9:10" ht="13" x14ac:dyDescent="0.15">
      <c r="I785" s="85"/>
      <c r="J785" s="86"/>
    </row>
    <row r="786" spans="9:10" ht="13" x14ac:dyDescent="0.15">
      <c r="I786" s="85"/>
      <c r="J786" s="86"/>
    </row>
    <row r="787" spans="9:10" ht="13" x14ac:dyDescent="0.15">
      <c r="I787" s="85"/>
      <c r="J787" s="86"/>
    </row>
    <row r="788" spans="9:10" ht="13" x14ac:dyDescent="0.15">
      <c r="I788" s="85"/>
      <c r="J788" s="86"/>
    </row>
    <row r="789" spans="9:10" ht="13" x14ac:dyDescent="0.15">
      <c r="I789" s="85"/>
      <c r="J789" s="86"/>
    </row>
    <row r="790" spans="9:10" ht="13" x14ac:dyDescent="0.15">
      <c r="I790" s="85"/>
      <c r="J790" s="86"/>
    </row>
    <row r="791" spans="9:10" ht="13" x14ac:dyDescent="0.15">
      <c r="I791" s="85"/>
      <c r="J791" s="86"/>
    </row>
    <row r="792" spans="9:10" ht="13" x14ac:dyDescent="0.15">
      <c r="I792" s="85"/>
      <c r="J792" s="86"/>
    </row>
    <row r="793" spans="9:10" ht="13" x14ac:dyDescent="0.15">
      <c r="I793" s="85"/>
      <c r="J793" s="86"/>
    </row>
    <row r="794" spans="9:10" ht="13" x14ac:dyDescent="0.15">
      <c r="I794" s="85"/>
      <c r="J794" s="86"/>
    </row>
    <row r="795" spans="9:10" ht="13" x14ac:dyDescent="0.15">
      <c r="I795" s="85"/>
      <c r="J795" s="86"/>
    </row>
    <row r="796" spans="9:10" ht="13" x14ac:dyDescent="0.15">
      <c r="I796" s="85"/>
      <c r="J796" s="86"/>
    </row>
    <row r="797" spans="9:10" ht="13" x14ac:dyDescent="0.15">
      <c r="I797" s="85"/>
      <c r="J797" s="86"/>
    </row>
    <row r="798" spans="9:10" ht="13" x14ac:dyDescent="0.15">
      <c r="I798" s="85"/>
      <c r="J798" s="86"/>
    </row>
    <row r="799" spans="9:10" ht="13" x14ac:dyDescent="0.15">
      <c r="I799" s="85"/>
      <c r="J799" s="86"/>
    </row>
    <row r="800" spans="9:10" ht="13" x14ac:dyDescent="0.15">
      <c r="I800" s="85"/>
      <c r="J800" s="86"/>
    </row>
    <row r="801" spans="9:10" ht="13" x14ac:dyDescent="0.15">
      <c r="I801" s="85"/>
      <c r="J801" s="86"/>
    </row>
    <row r="802" spans="9:10" ht="13" x14ac:dyDescent="0.15">
      <c r="I802" s="85"/>
      <c r="J802" s="86"/>
    </row>
    <row r="803" spans="9:10" ht="13" x14ac:dyDescent="0.15">
      <c r="I803" s="85"/>
      <c r="J803" s="86"/>
    </row>
    <row r="804" spans="9:10" ht="13" x14ac:dyDescent="0.15">
      <c r="I804" s="85"/>
      <c r="J804" s="86"/>
    </row>
    <row r="805" spans="9:10" ht="13" x14ac:dyDescent="0.15">
      <c r="I805" s="85"/>
      <c r="J805" s="86"/>
    </row>
    <row r="806" spans="9:10" ht="13" x14ac:dyDescent="0.15">
      <c r="I806" s="85"/>
      <c r="J806" s="86"/>
    </row>
    <row r="807" spans="9:10" ht="13" x14ac:dyDescent="0.15">
      <c r="I807" s="85"/>
      <c r="J807" s="86"/>
    </row>
    <row r="808" spans="9:10" ht="13" x14ac:dyDescent="0.15">
      <c r="I808" s="85"/>
      <c r="J808" s="86"/>
    </row>
    <row r="809" spans="9:10" ht="13" x14ac:dyDescent="0.15">
      <c r="I809" s="85"/>
      <c r="J809" s="86"/>
    </row>
    <row r="810" spans="9:10" ht="13" x14ac:dyDescent="0.15">
      <c r="I810" s="85"/>
      <c r="J810" s="86"/>
    </row>
    <row r="811" spans="9:10" ht="13" x14ac:dyDescent="0.15">
      <c r="I811" s="85"/>
      <c r="J811" s="86"/>
    </row>
    <row r="812" spans="9:10" ht="13" x14ac:dyDescent="0.15">
      <c r="I812" s="85"/>
      <c r="J812" s="86"/>
    </row>
    <row r="813" spans="9:10" ht="13" x14ac:dyDescent="0.15">
      <c r="I813" s="85"/>
      <c r="J813" s="86"/>
    </row>
    <row r="814" spans="9:10" ht="13" x14ac:dyDescent="0.15">
      <c r="I814" s="85"/>
      <c r="J814" s="86"/>
    </row>
    <row r="815" spans="9:10" ht="13" x14ac:dyDescent="0.15">
      <c r="I815" s="85"/>
      <c r="J815" s="86"/>
    </row>
    <row r="816" spans="9:10" ht="13" x14ac:dyDescent="0.15">
      <c r="I816" s="85"/>
      <c r="J816" s="86"/>
    </row>
    <row r="817" spans="9:10" ht="13" x14ac:dyDescent="0.15">
      <c r="I817" s="85"/>
      <c r="J817" s="86"/>
    </row>
    <row r="818" spans="9:10" ht="13" x14ac:dyDescent="0.15">
      <c r="I818" s="85"/>
      <c r="J818" s="86"/>
    </row>
    <row r="819" spans="9:10" ht="13" x14ac:dyDescent="0.15">
      <c r="I819" s="85"/>
      <c r="J819" s="86"/>
    </row>
    <row r="820" spans="9:10" ht="13" x14ac:dyDescent="0.15">
      <c r="I820" s="85"/>
      <c r="J820" s="86"/>
    </row>
    <row r="821" spans="9:10" ht="13" x14ac:dyDescent="0.15">
      <c r="I821" s="85"/>
      <c r="J821" s="86"/>
    </row>
    <row r="822" spans="9:10" ht="13" x14ac:dyDescent="0.15">
      <c r="I822" s="85"/>
      <c r="J822" s="86"/>
    </row>
    <row r="823" spans="9:10" ht="13" x14ac:dyDescent="0.15">
      <c r="I823" s="85"/>
      <c r="J823" s="86"/>
    </row>
    <row r="824" spans="9:10" ht="13" x14ac:dyDescent="0.15">
      <c r="I824" s="85"/>
      <c r="J824" s="86"/>
    </row>
    <row r="825" spans="9:10" ht="13" x14ac:dyDescent="0.15">
      <c r="I825" s="85"/>
      <c r="J825" s="86"/>
    </row>
    <row r="826" spans="9:10" ht="13" x14ac:dyDescent="0.15">
      <c r="I826" s="85"/>
      <c r="J826" s="86"/>
    </row>
    <row r="827" spans="9:10" ht="13" x14ac:dyDescent="0.15">
      <c r="I827" s="85"/>
      <c r="J827" s="86"/>
    </row>
    <row r="828" spans="9:10" ht="13" x14ac:dyDescent="0.15">
      <c r="I828" s="85"/>
      <c r="J828" s="86"/>
    </row>
    <row r="829" spans="9:10" ht="13" x14ac:dyDescent="0.15">
      <c r="I829" s="85"/>
      <c r="J829" s="86"/>
    </row>
    <row r="830" spans="9:10" ht="13" x14ac:dyDescent="0.15">
      <c r="I830" s="85"/>
      <c r="J830" s="86"/>
    </row>
    <row r="831" spans="9:10" ht="13" x14ac:dyDescent="0.15">
      <c r="I831" s="85"/>
      <c r="J831" s="86"/>
    </row>
    <row r="832" spans="9:10" ht="13" x14ac:dyDescent="0.15">
      <c r="I832" s="85"/>
      <c r="J832" s="86"/>
    </row>
    <row r="833" spans="9:10" ht="13" x14ac:dyDescent="0.15">
      <c r="I833" s="85"/>
      <c r="J833" s="86"/>
    </row>
    <row r="834" spans="9:10" ht="13" x14ac:dyDescent="0.15">
      <c r="I834" s="85"/>
      <c r="J834" s="86"/>
    </row>
    <row r="835" spans="9:10" ht="13" x14ac:dyDescent="0.15">
      <c r="I835" s="85"/>
      <c r="J835" s="86"/>
    </row>
    <row r="836" spans="9:10" ht="13" x14ac:dyDescent="0.15">
      <c r="I836" s="85"/>
      <c r="J836" s="86"/>
    </row>
    <row r="837" spans="9:10" ht="13" x14ac:dyDescent="0.15">
      <c r="I837" s="85"/>
      <c r="J837" s="86"/>
    </row>
    <row r="838" spans="9:10" ht="13" x14ac:dyDescent="0.15">
      <c r="I838" s="85"/>
      <c r="J838" s="86"/>
    </row>
    <row r="839" spans="9:10" ht="13" x14ac:dyDescent="0.15">
      <c r="I839" s="85"/>
      <c r="J839" s="86"/>
    </row>
    <row r="840" spans="9:10" ht="13" x14ac:dyDescent="0.15">
      <c r="I840" s="85"/>
      <c r="J840" s="86"/>
    </row>
    <row r="841" spans="9:10" ht="13" x14ac:dyDescent="0.15">
      <c r="I841" s="85"/>
      <c r="J841" s="86"/>
    </row>
    <row r="842" spans="9:10" ht="13" x14ac:dyDescent="0.15">
      <c r="I842" s="85"/>
      <c r="J842" s="86"/>
    </row>
    <row r="843" spans="9:10" ht="13" x14ac:dyDescent="0.15">
      <c r="I843" s="85"/>
      <c r="J843" s="86"/>
    </row>
    <row r="844" spans="9:10" ht="13" x14ac:dyDescent="0.15">
      <c r="I844" s="85"/>
      <c r="J844" s="86"/>
    </row>
    <row r="845" spans="9:10" ht="13" x14ac:dyDescent="0.15">
      <c r="I845" s="85"/>
      <c r="J845" s="86"/>
    </row>
    <row r="846" spans="9:10" ht="13" x14ac:dyDescent="0.15">
      <c r="I846" s="85"/>
      <c r="J846" s="86"/>
    </row>
    <row r="847" spans="9:10" ht="13" x14ac:dyDescent="0.15">
      <c r="I847" s="85"/>
      <c r="J847" s="86"/>
    </row>
    <row r="848" spans="9:10" ht="13" x14ac:dyDescent="0.15">
      <c r="I848" s="85"/>
      <c r="J848" s="86"/>
    </row>
    <row r="849" spans="9:10" ht="13" x14ac:dyDescent="0.15">
      <c r="I849" s="85"/>
      <c r="J849" s="86"/>
    </row>
    <row r="850" spans="9:10" ht="13" x14ac:dyDescent="0.15">
      <c r="I850" s="85"/>
      <c r="J850" s="86"/>
    </row>
    <row r="851" spans="9:10" ht="13" x14ac:dyDescent="0.15">
      <c r="I851" s="85"/>
      <c r="J851" s="86"/>
    </row>
    <row r="852" spans="9:10" ht="13" x14ac:dyDescent="0.15">
      <c r="I852" s="85"/>
      <c r="J852" s="86"/>
    </row>
    <row r="853" spans="9:10" ht="13" x14ac:dyDescent="0.15">
      <c r="I853" s="85"/>
      <c r="J853" s="86"/>
    </row>
    <row r="854" spans="9:10" ht="13" x14ac:dyDescent="0.15">
      <c r="I854" s="85"/>
      <c r="J854" s="86"/>
    </row>
    <row r="855" spans="9:10" ht="13" x14ac:dyDescent="0.15">
      <c r="I855" s="85"/>
      <c r="J855" s="86"/>
    </row>
    <row r="856" spans="9:10" ht="13" x14ac:dyDescent="0.15">
      <c r="I856" s="85"/>
      <c r="J856" s="86"/>
    </row>
    <row r="857" spans="9:10" ht="13" x14ac:dyDescent="0.15">
      <c r="I857" s="85"/>
      <c r="J857" s="86"/>
    </row>
    <row r="858" spans="9:10" ht="13" x14ac:dyDescent="0.15">
      <c r="I858" s="85"/>
      <c r="J858" s="86"/>
    </row>
    <row r="859" spans="9:10" ht="13" x14ac:dyDescent="0.15">
      <c r="I859" s="85"/>
      <c r="J859" s="86"/>
    </row>
    <row r="860" spans="9:10" ht="13" x14ac:dyDescent="0.15">
      <c r="I860" s="85"/>
      <c r="J860" s="86"/>
    </row>
    <row r="861" spans="9:10" ht="13" x14ac:dyDescent="0.15">
      <c r="I861" s="85"/>
      <c r="J861" s="86"/>
    </row>
    <row r="862" spans="9:10" ht="13" x14ac:dyDescent="0.15">
      <c r="I862" s="85"/>
      <c r="J862" s="86"/>
    </row>
    <row r="863" spans="9:10" ht="13" x14ac:dyDescent="0.15">
      <c r="I863" s="85"/>
      <c r="J863" s="86"/>
    </row>
    <row r="864" spans="9:10" ht="13" x14ac:dyDescent="0.15">
      <c r="I864" s="85"/>
      <c r="J864" s="86"/>
    </row>
    <row r="865" spans="9:10" ht="13" x14ac:dyDescent="0.15">
      <c r="I865" s="85"/>
      <c r="J865" s="86"/>
    </row>
    <row r="866" spans="9:10" ht="13" x14ac:dyDescent="0.15">
      <c r="I866" s="85"/>
      <c r="J866" s="86"/>
    </row>
    <row r="867" spans="9:10" ht="13" x14ac:dyDescent="0.15">
      <c r="I867" s="85"/>
      <c r="J867" s="86"/>
    </row>
    <row r="868" spans="9:10" ht="13" x14ac:dyDescent="0.15">
      <c r="I868" s="85"/>
      <c r="J868" s="86"/>
    </row>
    <row r="869" spans="9:10" ht="13" x14ac:dyDescent="0.15">
      <c r="I869" s="85"/>
      <c r="J869" s="86"/>
    </row>
    <row r="870" spans="9:10" ht="13" x14ac:dyDescent="0.15">
      <c r="I870" s="85"/>
      <c r="J870" s="86"/>
    </row>
    <row r="871" spans="9:10" ht="13" x14ac:dyDescent="0.15">
      <c r="I871" s="85"/>
      <c r="J871" s="86"/>
    </row>
    <row r="872" spans="9:10" ht="13" x14ac:dyDescent="0.15">
      <c r="I872" s="85"/>
      <c r="J872" s="86"/>
    </row>
    <row r="873" spans="9:10" ht="13" x14ac:dyDescent="0.15">
      <c r="I873" s="85"/>
      <c r="J873" s="86"/>
    </row>
    <row r="874" spans="9:10" ht="13" x14ac:dyDescent="0.15">
      <c r="I874" s="85"/>
      <c r="J874" s="86"/>
    </row>
    <row r="875" spans="9:10" ht="13" x14ac:dyDescent="0.15">
      <c r="I875" s="85"/>
      <c r="J875" s="86"/>
    </row>
    <row r="876" spans="9:10" ht="13" x14ac:dyDescent="0.15">
      <c r="I876" s="85"/>
      <c r="J876" s="86"/>
    </row>
    <row r="877" spans="9:10" ht="13" x14ac:dyDescent="0.15">
      <c r="I877" s="85"/>
      <c r="J877" s="86"/>
    </row>
    <row r="878" spans="9:10" ht="13" x14ac:dyDescent="0.15">
      <c r="I878" s="85"/>
      <c r="J878" s="86"/>
    </row>
    <row r="879" spans="9:10" ht="13" x14ac:dyDescent="0.15">
      <c r="I879" s="85"/>
      <c r="J879" s="86"/>
    </row>
    <row r="880" spans="9:10" ht="13" x14ac:dyDescent="0.15">
      <c r="I880" s="85"/>
      <c r="J880" s="86"/>
    </row>
    <row r="881" spans="9:10" ht="13" x14ac:dyDescent="0.15">
      <c r="I881" s="85"/>
      <c r="J881" s="86"/>
    </row>
    <row r="882" spans="9:10" ht="13" x14ac:dyDescent="0.15">
      <c r="I882" s="85"/>
      <c r="J882" s="86"/>
    </row>
    <row r="883" spans="9:10" ht="13" x14ac:dyDescent="0.15">
      <c r="I883" s="85"/>
      <c r="J883" s="86"/>
    </row>
    <row r="884" spans="9:10" ht="13" x14ac:dyDescent="0.15">
      <c r="I884" s="85"/>
      <c r="J884" s="86"/>
    </row>
    <row r="885" spans="9:10" ht="13" x14ac:dyDescent="0.15">
      <c r="I885" s="85"/>
      <c r="J885" s="86"/>
    </row>
    <row r="886" spans="9:10" ht="13" x14ac:dyDescent="0.15">
      <c r="I886" s="85"/>
      <c r="J886" s="86"/>
    </row>
    <row r="887" spans="9:10" ht="13" x14ac:dyDescent="0.15">
      <c r="I887" s="85"/>
      <c r="J887" s="86"/>
    </row>
    <row r="888" spans="9:10" ht="13" x14ac:dyDescent="0.15">
      <c r="I888" s="85"/>
      <c r="J888" s="86"/>
    </row>
    <row r="889" spans="9:10" ht="13" x14ac:dyDescent="0.15">
      <c r="I889" s="85"/>
      <c r="J889" s="86"/>
    </row>
    <row r="890" spans="9:10" ht="13" x14ac:dyDescent="0.15">
      <c r="I890" s="85"/>
      <c r="J890" s="86"/>
    </row>
    <row r="891" spans="9:10" ht="13" x14ac:dyDescent="0.15">
      <c r="I891" s="85"/>
      <c r="J891" s="86"/>
    </row>
    <row r="892" spans="9:10" ht="13" x14ac:dyDescent="0.15">
      <c r="I892" s="85"/>
      <c r="J892" s="86"/>
    </row>
    <row r="893" spans="9:10" ht="13" x14ac:dyDescent="0.15">
      <c r="I893" s="85"/>
      <c r="J893" s="86"/>
    </row>
    <row r="894" spans="9:10" ht="13" x14ac:dyDescent="0.15">
      <c r="I894" s="85"/>
      <c r="J894" s="86"/>
    </row>
    <row r="895" spans="9:10" ht="13" x14ac:dyDescent="0.15">
      <c r="I895" s="85"/>
      <c r="J895" s="86"/>
    </row>
    <row r="896" spans="9:10" ht="13" x14ac:dyDescent="0.15">
      <c r="I896" s="85"/>
      <c r="J896" s="86"/>
    </row>
    <row r="897" spans="9:10" ht="13" x14ac:dyDescent="0.15">
      <c r="I897" s="85"/>
      <c r="J897" s="86"/>
    </row>
    <row r="898" spans="9:10" ht="13" x14ac:dyDescent="0.15">
      <c r="I898" s="85"/>
      <c r="J898" s="86"/>
    </row>
    <row r="899" spans="9:10" ht="13" x14ac:dyDescent="0.15">
      <c r="I899" s="85"/>
      <c r="J899" s="86"/>
    </row>
    <row r="900" spans="9:10" ht="13" x14ac:dyDescent="0.15">
      <c r="I900" s="85"/>
      <c r="J900" s="86"/>
    </row>
    <row r="901" spans="9:10" ht="13" x14ac:dyDescent="0.15">
      <c r="I901" s="85"/>
      <c r="J901" s="86"/>
    </row>
    <row r="902" spans="9:10" ht="13" x14ac:dyDescent="0.15">
      <c r="I902" s="85"/>
      <c r="J902" s="86"/>
    </row>
    <row r="903" spans="9:10" ht="13" x14ac:dyDescent="0.15">
      <c r="I903" s="85"/>
      <c r="J903" s="86"/>
    </row>
    <row r="904" spans="9:10" ht="13" x14ac:dyDescent="0.15">
      <c r="I904" s="85"/>
      <c r="J904" s="86"/>
    </row>
    <row r="905" spans="9:10" ht="13" x14ac:dyDescent="0.15">
      <c r="I905" s="85"/>
      <c r="J905" s="86"/>
    </row>
    <row r="906" spans="9:10" ht="13" x14ac:dyDescent="0.15">
      <c r="I906" s="85"/>
      <c r="J906" s="86"/>
    </row>
    <row r="907" spans="9:10" ht="13" x14ac:dyDescent="0.15">
      <c r="I907" s="85"/>
      <c r="J907" s="86"/>
    </row>
    <row r="908" spans="9:10" ht="13" x14ac:dyDescent="0.15">
      <c r="I908" s="85"/>
      <c r="J908" s="86"/>
    </row>
    <row r="909" spans="9:10" ht="13" x14ac:dyDescent="0.15">
      <c r="I909" s="85"/>
      <c r="J909" s="86"/>
    </row>
    <row r="910" spans="9:10" ht="13" x14ac:dyDescent="0.15">
      <c r="I910" s="85"/>
      <c r="J910" s="86"/>
    </row>
    <row r="911" spans="9:10" ht="13" x14ac:dyDescent="0.15">
      <c r="I911" s="85"/>
      <c r="J911" s="86"/>
    </row>
    <row r="912" spans="9:10" ht="13" x14ac:dyDescent="0.15">
      <c r="I912" s="85"/>
      <c r="J912" s="86"/>
    </row>
    <row r="913" spans="9:10" ht="13" x14ac:dyDescent="0.15">
      <c r="I913" s="85"/>
      <c r="J913" s="86"/>
    </row>
    <row r="914" spans="9:10" ht="13" x14ac:dyDescent="0.15">
      <c r="I914" s="85"/>
      <c r="J914" s="86"/>
    </row>
    <row r="915" spans="9:10" ht="13" x14ac:dyDescent="0.15">
      <c r="I915" s="85"/>
      <c r="J915" s="86"/>
    </row>
    <row r="916" spans="9:10" ht="13" x14ac:dyDescent="0.15">
      <c r="I916" s="85"/>
      <c r="J916" s="86"/>
    </row>
    <row r="917" spans="9:10" ht="13" x14ac:dyDescent="0.15">
      <c r="I917" s="85"/>
      <c r="J917" s="86"/>
    </row>
    <row r="918" spans="9:10" ht="13" x14ac:dyDescent="0.15">
      <c r="I918" s="85"/>
      <c r="J918" s="86"/>
    </row>
    <row r="919" spans="9:10" ht="13" x14ac:dyDescent="0.15">
      <c r="I919" s="85"/>
      <c r="J919" s="86"/>
    </row>
    <row r="920" spans="9:10" ht="13" x14ac:dyDescent="0.15">
      <c r="I920" s="85"/>
      <c r="J920" s="86"/>
    </row>
    <row r="921" spans="9:10" ht="13" x14ac:dyDescent="0.15">
      <c r="I921" s="85"/>
      <c r="J921" s="86"/>
    </row>
    <row r="922" spans="9:10" ht="13" x14ac:dyDescent="0.15">
      <c r="I922" s="85"/>
      <c r="J922" s="86"/>
    </row>
    <row r="923" spans="9:10" ht="13" x14ac:dyDescent="0.15">
      <c r="I923" s="85"/>
      <c r="J923" s="86"/>
    </row>
    <row r="924" spans="9:10" ht="13" x14ac:dyDescent="0.15">
      <c r="I924" s="85"/>
      <c r="J924" s="86"/>
    </row>
    <row r="925" spans="9:10" ht="13" x14ac:dyDescent="0.15">
      <c r="I925" s="85"/>
      <c r="J925" s="86"/>
    </row>
    <row r="926" spans="9:10" ht="13" x14ac:dyDescent="0.15">
      <c r="I926" s="85"/>
      <c r="J926" s="86"/>
    </row>
    <row r="927" spans="9:10" ht="13" x14ac:dyDescent="0.15">
      <c r="I927" s="85"/>
      <c r="J927" s="86"/>
    </row>
    <row r="928" spans="9:10" ht="13" x14ac:dyDescent="0.15">
      <c r="I928" s="85"/>
      <c r="J928" s="86"/>
    </row>
    <row r="929" spans="9:10" ht="13" x14ac:dyDescent="0.15">
      <c r="I929" s="85"/>
      <c r="J929" s="86"/>
    </row>
    <row r="930" spans="9:10" ht="13" x14ac:dyDescent="0.15">
      <c r="I930" s="85"/>
      <c r="J930" s="86"/>
    </row>
    <row r="931" spans="9:10" ht="13" x14ac:dyDescent="0.15">
      <c r="I931" s="85"/>
      <c r="J931" s="86"/>
    </row>
    <row r="932" spans="9:10" ht="13" x14ac:dyDescent="0.15">
      <c r="I932" s="85"/>
      <c r="J932" s="86"/>
    </row>
    <row r="933" spans="9:10" ht="13" x14ac:dyDescent="0.15">
      <c r="I933" s="85"/>
      <c r="J933" s="86"/>
    </row>
    <row r="934" spans="9:10" ht="13" x14ac:dyDescent="0.15">
      <c r="I934" s="85"/>
      <c r="J934" s="86"/>
    </row>
    <row r="935" spans="9:10" ht="13" x14ac:dyDescent="0.15">
      <c r="I935" s="85"/>
      <c r="J935" s="86"/>
    </row>
    <row r="936" spans="9:10" ht="13" x14ac:dyDescent="0.15">
      <c r="I936" s="85"/>
      <c r="J936" s="86"/>
    </row>
    <row r="937" spans="9:10" ht="13" x14ac:dyDescent="0.15">
      <c r="I937" s="85"/>
      <c r="J937" s="86"/>
    </row>
    <row r="938" spans="9:10" ht="13" x14ac:dyDescent="0.15">
      <c r="I938" s="85"/>
      <c r="J938" s="86"/>
    </row>
    <row r="939" spans="9:10" ht="13" x14ac:dyDescent="0.15">
      <c r="I939" s="85"/>
      <c r="J939" s="86"/>
    </row>
    <row r="940" spans="9:10" ht="13" x14ac:dyDescent="0.15">
      <c r="I940" s="85"/>
      <c r="J940" s="86"/>
    </row>
    <row r="941" spans="9:10" ht="13" x14ac:dyDescent="0.15">
      <c r="I941" s="85"/>
      <c r="J941" s="86"/>
    </row>
    <row r="942" spans="9:10" ht="13" x14ac:dyDescent="0.15">
      <c r="I942" s="85"/>
      <c r="J942" s="86"/>
    </row>
    <row r="943" spans="9:10" ht="13" x14ac:dyDescent="0.15">
      <c r="I943" s="85"/>
      <c r="J943" s="86"/>
    </row>
    <row r="944" spans="9:10" ht="13" x14ac:dyDescent="0.15">
      <c r="I944" s="85"/>
      <c r="J944" s="86"/>
    </row>
    <row r="945" spans="9:10" ht="13" x14ac:dyDescent="0.15">
      <c r="I945" s="85"/>
      <c r="J945" s="86"/>
    </row>
    <row r="946" spans="9:10" ht="13" x14ac:dyDescent="0.15">
      <c r="I946" s="85"/>
      <c r="J946" s="86"/>
    </row>
    <row r="947" spans="9:10" ht="13" x14ac:dyDescent="0.15">
      <c r="I947" s="85"/>
      <c r="J947" s="86"/>
    </row>
    <row r="948" spans="9:10" ht="13" x14ac:dyDescent="0.15">
      <c r="I948" s="85"/>
      <c r="J948" s="86"/>
    </row>
    <row r="949" spans="9:10" ht="13" x14ac:dyDescent="0.15">
      <c r="I949" s="85"/>
      <c r="J949" s="86"/>
    </row>
    <row r="950" spans="9:10" ht="13" x14ac:dyDescent="0.15">
      <c r="I950" s="85"/>
      <c r="J950" s="86"/>
    </row>
    <row r="951" spans="9:10" ht="13" x14ac:dyDescent="0.15">
      <c r="I951" s="85"/>
      <c r="J951" s="86"/>
    </row>
    <row r="952" spans="9:10" ht="13" x14ac:dyDescent="0.15">
      <c r="I952" s="85"/>
      <c r="J952" s="86"/>
    </row>
    <row r="953" spans="9:10" ht="13" x14ac:dyDescent="0.15">
      <c r="I953" s="85"/>
      <c r="J953" s="86"/>
    </row>
    <row r="954" spans="9:10" ht="13" x14ac:dyDescent="0.15">
      <c r="I954" s="85"/>
      <c r="J954" s="86"/>
    </row>
    <row r="955" spans="9:10" ht="13" x14ac:dyDescent="0.15">
      <c r="I955" s="85"/>
      <c r="J955" s="86"/>
    </row>
    <row r="956" spans="9:10" ht="13" x14ac:dyDescent="0.15">
      <c r="I956" s="85"/>
      <c r="J956" s="86"/>
    </row>
    <row r="957" spans="9:10" ht="13" x14ac:dyDescent="0.15">
      <c r="I957" s="85"/>
      <c r="J957" s="86"/>
    </row>
    <row r="958" spans="9:10" ht="13" x14ac:dyDescent="0.15">
      <c r="I958" s="85"/>
      <c r="J958" s="86"/>
    </row>
    <row r="959" spans="9:10" ht="13" x14ac:dyDescent="0.15">
      <c r="I959" s="85"/>
      <c r="J959" s="86"/>
    </row>
    <row r="960" spans="9:10" ht="13" x14ac:dyDescent="0.15">
      <c r="I960" s="85"/>
      <c r="J960" s="86"/>
    </row>
    <row r="961" spans="9:10" ht="13" x14ac:dyDescent="0.15">
      <c r="I961" s="85"/>
      <c r="J961" s="86"/>
    </row>
    <row r="962" spans="9:10" ht="13" x14ac:dyDescent="0.15">
      <c r="I962" s="85"/>
      <c r="J962" s="86"/>
    </row>
    <row r="963" spans="9:10" ht="13" x14ac:dyDescent="0.15">
      <c r="I963" s="85"/>
      <c r="J963" s="86"/>
    </row>
    <row r="964" spans="9:10" ht="13" x14ac:dyDescent="0.15">
      <c r="I964" s="85"/>
      <c r="J964" s="86"/>
    </row>
    <row r="965" spans="9:10" ht="13" x14ac:dyDescent="0.15">
      <c r="I965" s="85"/>
      <c r="J965" s="86"/>
    </row>
    <row r="966" spans="9:10" ht="13" x14ac:dyDescent="0.15">
      <c r="I966" s="85"/>
      <c r="J966" s="86"/>
    </row>
    <row r="967" spans="9:10" ht="13" x14ac:dyDescent="0.15">
      <c r="I967" s="85"/>
      <c r="J967" s="86"/>
    </row>
    <row r="968" spans="9:10" ht="13" x14ac:dyDescent="0.15">
      <c r="I968" s="85"/>
      <c r="J968" s="86"/>
    </row>
    <row r="969" spans="9:10" ht="13" x14ac:dyDescent="0.15">
      <c r="I969" s="85"/>
      <c r="J969" s="86"/>
    </row>
    <row r="970" spans="9:10" ht="13" x14ac:dyDescent="0.15">
      <c r="I970" s="85"/>
      <c r="J970" s="86"/>
    </row>
    <row r="971" spans="9:10" ht="13" x14ac:dyDescent="0.15">
      <c r="I971" s="85"/>
      <c r="J971" s="86"/>
    </row>
    <row r="972" spans="9:10" ht="13" x14ac:dyDescent="0.15">
      <c r="I972" s="85"/>
      <c r="J972" s="86"/>
    </row>
    <row r="973" spans="9:10" ht="13" x14ac:dyDescent="0.15">
      <c r="I973" s="85"/>
      <c r="J973" s="86"/>
    </row>
    <row r="974" spans="9:10" ht="13" x14ac:dyDescent="0.15">
      <c r="I974" s="85"/>
      <c r="J974" s="86"/>
    </row>
    <row r="975" spans="9:10" ht="13" x14ac:dyDescent="0.15">
      <c r="I975" s="85"/>
      <c r="J975" s="86"/>
    </row>
    <row r="976" spans="9:10" ht="13" x14ac:dyDescent="0.15">
      <c r="I976" s="85"/>
      <c r="J976" s="86"/>
    </row>
    <row r="977" spans="9:10" ht="13" x14ac:dyDescent="0.15">
      <c r="I977" s="85"/>
      <c r="J977" s="86"/>
    </row>
    <row r="978" spans="9:10" ht="13" x14ac:dyDescent="0.15">
      <c r="I978" s="85"/>
      <c r="J978" s="86"/>
    </row>
    <row r="979" spans="9:10" ht="13" x14ac:dyDescent="0.15">
      <c r="I979" s="85"/>
      <c r="J979" s="86"/>
    </row>
    <row r="980" spans="9:10" ht="13" x14ac:dyDescent="0.15">
      <c r="I980" s="85"/>
      <c r="J980" s="86"/>
    </row>
    <row r="981" spans="9:10" ht="13" x14ac:dyDescent="0.15">
      <c r="I981" s="85"/>
      <c r="J981" s="86"/>
    </row>
    <row r="982" spans="9:10" ht="13" x14ac:dyDescent="0.15">
      <c r="I982" s="85"/>
      <c r="J982" s="86"/>
    </row>
    <row r="983" spans="9:10" ht="13" x14ac:dyDescent="0.15">
      <c r="I983" s="85"/>
      <c r="J983" s="86"/>
    </row>
    <row r="984" spans="9:10" ht="13" x14ac:dyDescent="0.15">
      <c r="I984" s="85"/>
      <c r="J984" s="86"/>
    </row>
    <row r="985" spans="9:10" ht="13" x14ac:dyDescent="0.15">
      <c r="I985" s="85"/>
      <c r="J985" s="86"/>
    </row>
    <row r="986" spans="9:10" ht="13" x14ac:dyDescent="0.15">
      <c r="I986" s="85"/>
      <c r="J986" s="86"/>
    </row>
    <row r="987" spans="9:10" ht="13" x14ac:dyDescent="0.15">
      <c r="I987" s="85"/>
      <c r="J987" s="86"/>
    </row>
    <row r="988" spans="9:10" ht="13" x14ac:dyDescent="0.15">
      <c r="I988" s="85"/>
      <c r="J988" s="86"/>
    </row>
    <row r="989" spans="9:10" ht="13" x14ac:dyDescent="0.15">
      <c r="I989" s="85"/>
      <c r="J989" s="86"/>
    </row>
    <row r="990" spans="9:10" ht="13" x14ac:dyDescent="0.15">
      <c r="I990" s="85"/>
      <c r="J990" s="86"/>
    </row>
    <row r="991" spans="9:10" ht="13" x14ac:dyDescent="0.15">
      <c r="I991" s="85"/>
      <c r="J991" s="86"/>
    </row>
    <row r="992" spans="9:10" ht="13" x14ac:dyDescent="0.15">
      <c r="I992" s="85"/>
      <c r="J992" s="86"/>
    </row>
    <row r="993" spans="9:10" ht="13" x14ac:dyDescent="0.15">
      <c r="I993" s="85"/>
      <c r="J993" s="86"/>
    </row>
    <row r="994" spans="9:10" ht="13" x14ac:dyDescent="0.15">
      <c r="I994" s="85"/>
      <c r="J994" s="86"/>
    </row>
    <row r="995" spans="9:10" ht="13" x14ac:dyDescent="0.15">
      <c r="I995" s="85"/>
      <c r="J995" s="86"/>
    </row>
    <row r="996" spans="9:10" ht="13" x14ac:dyDescent="0.15">
      <c r="I996" s="85"/>
      <c r="J996" s="86"/>
    </row>
    <row r="997" spans="9:10" ht="13" x14ac:dyDescent="0.15">
      <c r="I997" s="85"/>
      <c r="J997" s="86"/>
    </row>
    <row r="998" spans="9:10" ht="13" x14ac:dyDescent="0.15">
      <c r="I998" s="85"/>
      <c r="J998" s="86"/>
    </row>
    <row r="999" spans="9:10" ht="13" x14ac:dyDescent="0.15">
      <c r="I999" s="85"/>
      <c r="J999" s="86"/>
    </row>
    <row r="1000" spans="9:10" ht="13" x14ac:dyDescent="0.15">
      <c r="I1000" s="85"/>
      <c r="J1000" s="86"/>
    </row>
    <row r="1001" spans="9:10" ht="13" x14ac:dyDescent="0.15">
      <c r="I1001" s="85"/>
      <c r="J1001" s="86"/>
    </row>
    <row r="1002" spans="9:10" ht="13" x14ac:dyDescent="0.15">
      <c r="I1002" s="85"/>
      <c r="J1002" s="86"/>
    </row>
    <row r="1003" spans="9:10" ht="13" x14ac:dyDescent="0.15">
      <c r="I1003" s="85"/>
      <c r="J1003" s="86"/>
    </row>
    <row r="1004" spans="9:10" ht="13" x14ac:dyDescent="0.15">
      <c r="I1004" s="85"/>
      <c r="J1004" s="86"/>
    </row>
    <row r="1005" spans="9:10" ht="13" x14ac:dyDescent="0.15">
      <c r="I1005" s="85"/>
      <c r="J1005" s="86"/>
    </row>
    <row r="1006" spans="9:10" ht="13" x14ac:dyDescent="0.15">
      <c r="I1006" s="85"/>
      <c r="J1006" s="86"/>
    </row>
    <row r="1007" spans="9:10" ht="13" x14ac:dyDescent="0.15">
      <c r="I1007" s="85"/>
      <c r="J1007" s="86"/>
    </row>
    <row r="1008" spans="9:10" ht="13" x14ac:dyDescent="0.15">
      <c r="I1008" s="85"/>
      <c r="J1008" s="86"/>
    </row>
    <row r="1009" spans="9:10" ht="13" x14ac:dyDescent="0.15">
      <c r="I1009" s="85"/>
      <c r="J1009" s="86"/>
    </row>
    <row r="1010" spans="9:10" ht="13" x14ac:dyDescent="0.15">
      <c r="I1010" s="85"/>
      <c r="J1010" s="86"/>
    </row>
    <row r="1011" spans="9:10" ht="13" x14ac:dyDescent="0.15">
      <c r="I1011" s="85"/>
      <c r="J1011" s="86"/>
    </row>
    <row r="1012" spans="9:10" ht="13" x14ac:dyDescent="0.15">
      <c r="I1012" s="85"/>
      <c r="J1012" s="86"/>
    </row>
    <row r="1013" spans="9:10" ht="13" x14ac:dyDescent="0.15">
      <c r="I1013" s="85"/>
      <c r="J1013" s="86"/>
    </row>
    <row r="1014" spans="9:10" ht="13" x14ac:dyDescent="0.15">
      <c r="I1014" s="85"/>
      <c r="J1014" s="86"/>
    </row>
    <row r="1015" spans="9:10" ht="13" x14ac:dyDescent="0.15">
      <c r="I1015" s="85"/>
      <c r="J1015" s="86"/>
    </row>
    <row r="1016" spans="9:10" ht="13" x14ac:dyDescent="0.15">
      <c r="I1016" s="85"/>
      <c r="J1016" s="86"/>
    </row>
    <row r="1017" spans="9:10" ht="13" x14ac:dyDescent="0.15">
      <c r="I1017" s="85"/>
      <c r="J1017" s="86"/>
    </row>
    <row r="1018" spans="9:10" ht="13" x14ac:dyDescent="0.15">
      <c r="I1018" s="85"/>
      <c r="J1018" s="86"/>
    </row>
  </sheetData>
  <mergeCells count="996">
    <mergeCell ref="I31:J31"/>
    <mergeCell ref="I30:J30"/>
    <mergeCell ref="I29:J29"/>
    <mergeCell ref="I28:J28"/>
    <mergeCell ref="I27:J27"/>
    <mergeCell ref="I26:J26"/>
    <mergeCell ref="B1:S2"/>
    <mergeCell ref="I3:J3"/>
    <mergeCell ref="B17:O17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707:J707"/>
    <mergeCell ref="I708:J708"/>
    <mergeCell ref="I709:J709"/>
    <mergeCell ref="I710:J710"/>
    <mergeCell ref="I711:J711"/>
    <mergeCell ref="I712:J712"/>
    <mergeCell ref="I713:J713"/>
    <mergeCell ref="I714:J714"/>
    <mergeCell ref="I383:J383"/>
    <mergeCell ref="I384:J384"/>
    <mergeCell ref="I385:J385"/>
    <mergeCell ref="I386:J386"/>
    <mergeCell ref="I387:J387"/>
    <mergeCell ref="I388:J388"/>
    <mergeCell ref="I389:J389"/>
    <mergeCell ref="I390:J390"/>
    <mergeCell ref="I391:J391"/>
    <mergeCell ref="I392:J392"/>
    <mergeCell ref="I393:J393"/>
    <mergeCell ref="I394:J394"/>
    <mergeCell ref="I395:J395"/>
    <mergeCell ref="I396:J396"/>
    <mergeCell ref="I397:J397"/>
    <mergeCell ref="I715:J715"/>
    <mergeCell ref="I716:J716"/>
    <mergeCell ref="I717:J717"/>
    <mergeCell ref="I718:J718"/>
    <mergeCell ref="I719:J719"/>
    <mergeCell ref="I720:J720"/>
    <mergeCell ref="I721:J721"/>
    <mergeCell ref="I722:J722"/>
    <mergeCell ref="I723:J723"/>
    <mergeCell ref="I724:J724"/>
    <mergeCell ref="I725:J725"/>
    <mergeCell ref="I726:J726"/>
    <mergeCell ref="I727:J727"/>
    <mergeCell ref="I728:J728"/>
    <mergeCell ref="I729:J729"/>
    <mergeCell ref="I730:J730"/>
    <mergeCell ref="I731:J731"/>
    <mergeCell ref="I732:J732"/>
    <mergeCell ref="I733:J733"/>
    <mergeCell ref="I734:J734"/>
    <mergeCell ref="I735:J735"/>
    <mergeCell ref="I736:J736"/>
    <mergeCell ref="I737:J737"/>
    <mergeCell ref="I738:J738"/>
    <mergeCell ref="I739:J739"/>
    <mergeCell ref="I740:J740"/>
    <mergeCell ref="I741:J741"/>
    <mergeCell ref="I742:J742"/>
    <mergeCell ref="I743:J743"/>
    <mergeCell ref="I744:J744"/>
    <mergeCell ref="I745:J745"/>
    <mergeCell ref="I746:J746"/>
    <mergeCell ref="I747:J747"/>
    <mergeCell ref="I748:J748"/>
    <mergeCell ref="I749:J749"/>
    <mergeCell ref="I750:J750"/>
    <mergeCell ref="I751:J751"/>
    <mergeCell ref="I752:J752"/>
    <mergeCell ref="I753:J753"/>
    <mergeCell ref="I754:J754"/>
    <mergeCell ref="I755:J755"/>
    <mergeCell ref="I756:J756"/>
    <mergeCell ref="I757:J757"/>
    <mergeCell ref="I758:J758"/>
    <mergeCell ref="I759:J759"/>
    <mergeCell ref="I760:J760"/>
    <mergeCell ref="I761:J761"/>
    <mergeCell ref="I762:J762"/>
    <mergeCell ref="I763:J763"/>
    <mergeCell ref="I764:J764"/>
    <mergeCell ref="I765:J765"/>
    <mergeCell ref="I766:J766"/>
    <mergeCell ref="I767:J767"/>
    <mergeCell ref="I768:J768"/>
    <mergeCell ref="I769:J769"/>
    <mergeCell ref="I770:J770"/>
    <mergeCell ref="I771:J771"/>
    <mergeCell ref="I772:J772"/>
    <mergeCell ref="I773:J773"/>
    <mergeCell ref="I774:J774"/>
    <mergeCell ref="I775:J775"/>
    <mergeCell ref="I776:J776"/>
    <mergeCell ref="I777:J777"/>
    <mergeCell ref="I778:J778"/>
    <mergeCell ref="I779:J779"/>
    <mergeCell ref="I780:J780"/>
    <mergeCell ref="I781:J781"/>
    <mergeCell ref="I782:J782"/>
    <mergeCell ref="I783:J783"/>
    <mergeCell ref="I784:J784"/>
    <mergeCell ref="I785:J785"/>
    <mergeCell ref="I786:J786"/>
    <mergeCell ref="I787:J787"/>
    <mergeCell ref="I788:J788"/>
    <mergeCell ref="I789:J789"/>
    <mergeCell ref="I790:J790"/>
    <mergeCell ref="I791:J791"/>
    <mergeCell ref="I792:J792"/>
    <mergeCell ref="I793:J793"/>
    <mergeCell ref="I794:J794"/>
    <mergeCell ref="I795:J795"/>
    <mergeCell ref="I796:J796"/>
    <mergeCell ref="I797:J797"/>
    <mergeCell ref="I798:J798"/>
    <mergeCell ref="I799:J799"/>
    <mergeCell ref="I800:J800"/>
    <mergeCell ref="I801:J801"/>
    <mergeCell ref="I802:J802"/>
    <mergeCell ref="I803:J803"/>
    <mergeCell ref="I804:J804"/>
    <mergeCell ref="I805:J805"/>
    <mergeCell ref="I806:J806"/>
    <mergeCell ref="I807:J807"/>
    <mergeCell ref="I808:J808"/>
    <mergeCell ref="I809:J809"/>
    <mergeCell ref="I810:J810"/>
    <mergeCell ref="I811:J811"/>
    <mergeCell ref="I812:J812"/>
    <mergeCell ref="I813:J813"/>
    <mergeCell ref="I814:J814"/>
    <mergeCell ref="I815:J815"/>
    <mergeCell ref="I816:J816"/>
    <mergeCell ref="I817:J817"/>
    <mergeCell ref="I818:J818"/>
    <mergeCell ref="I819:J819"/>
    <mergeCell ref="I820:J820"/>
    <mergeCell ref="I821:J821"/>
    <mergeCell ref="I822:J822"/>
    <mergeCell ref="I823:J823"/>
    <mergeCell ref="I824:J824"/>
    <mergeCell ref="I825:J825"/>
    <mergeCell ref="I826:J826"/>
    <mergeCell ref="I827:J827"/>
    <mergeCell ref="I828:J828"/>
    <mergeCell ref="I829:J829"/>
    <mergeCell ref="I830:J830"/>
    <mergeCell ref="I831:J831"/>
    <mergeCell ref="I832:J832"/>
    <mergeCell ref="I833:J833"/>
    <mergeCell ref="I834:J834"/>
    <mergeCell ref="I835:J835"/>
    <mergeCell ref="I836:J836"/>
    <mergeCell ref="I837:J837"/>
    <mergeCell ref="I838:J838"/>
    <mergeCell ref="I839:J839"/>
    <mergeCell ref="I840:J840"/>
    <mergeCell ref="I841:J841"/>
    <mergeCell ref="I842:J842"/>
    <mergeCell ref="I843:J843"/>
    <mergeCell ref="I844:J844"/>
    <mergeCell ref="I845:J845"/>
    <mergeCell ref="I846:J846"/>
    <mergeCell ref="I847:J847"/>
    <mergeCell ref="I848:J848"/>
    <mergeCell ref="I849:J849"/>
    <mergeCell ref="I850:J850"/>
    <mergeCell ref="I851:J851"/>
    <mergeCell ref="I852:J852"/>
    <mergeCell ref="I853:J853"/>
    <mergeCell ref="I854:J854"/>
    <mergeCell ref="I855:J855"/>
    <mergeCell ref="I856:J856"/>
    <mergeCell ref="I857:J857"/>
    <mergeCell ref="I858:J858"/>
    <mergeCell ref="I859:J859"/>
    <mergeCell ref="I860:J860"/>
    <mergeCell ref="I861:J861"/>
    <mergeCell ref="I862:J862"/>
    <mergeCell ref="I863:J863"/>
    <mergeCell ref="I864:J864"/>
    <mergeCell ref="I865:J865"/>
    <mergeCell ref="I866:J866"/>
    <mergeCell ref="I867:J867"/>
    <mergeCell ref="I868:J868"/>
    <mergeCell ref="I869:J869"/>
    <mergeCell ref="I870:J870"/>
    <mergeCell ref="I871:J871"/>
    <mergeCell ref="I872:J872"/>
    <mergeCell ref="I873:J873"/>
    <mergeCell ref="I874:J874"/>
    <mergeCell ref="I875:J875"/>
    <mergeCell ref="I876:J876"/>
    <mergeCell ref="I877:J877"/>
    <mergeCell ref="I878:J878"/>
    <mergeCell ref="I879:J879"/>
    <mergeCell ref="I880:J880"/>
    <mergeCell ref="I881:J881"/>
    <mergeCell ref="I882:J882"/>
    <mergeCell ref="I883:J883"/>
    <mergeCell ref="I884:J884"/>
    <mergeCell ref="I885:J885"/>
    <mergeCell ref="I886:J886"/>
    <mergeCell ref="I887:J887"/>
    <mergeCell ref="I888:J888"/>
    <mergeCell ref="I889:J889"/>
    <mergeCell ref="I890:J890"/>
    <mergeCell ref="I891:J891"/>
    <mergeCell ref="I892:J892"/>
    <mergeCell ref="I893:J893"/>
    <mergeCell ref="I894:J894"/>
    <mergeCell ref="I895:J895"/>
    <mergeCell ref="I896:J896"/>
    <mergeCell ref="I897:J897"/>
    <mergeCell ref="I898:J898"/>
    <mergeCell ref="I899:J899"/>
    <mergeCell ref="I900:J900"/>
    <mergeCell ref="I901:J901"/>
    <mergeCell ref="I902:J902"/>
    <mergeCell ref="I903:J903"/>
    <mergeCell ref="I904:J904"/>
    <mergeCell ref="I905:J905"/>
    <mergeCell ref="I906:J906"/>
    <mergeCell ref="I907:J907"/>
    <mergeCell ref="I908:J908"/>
    <mergeCell ref="I909:J909"/>
    <mergeCell ref="I910:J910"/>
    <mergeCell ref="I911:J911"/>
    <mergeCell ref="I912:J912"/>
    <mergeCell ref="I913:J913"/>
    <mergeCell ref="I914:J914"/>
    <mergeCell ref="I915:J915"/>
    <mergeCell ref="I916:J916"/>
    <mergeCell ref="I917:J917"/>
    <mergeCell ref="I918:J918"/>
    <mergeCell ref="I919:J919"/>
    <mergeCell ref="I920:J920"/>
    <mergeCell ref="I921:J921"/>
    <mergeCell ref="I922:J922"/>
    <mergeCell ref="I923:J923"/>
    <mergeCell ref="I924:J924"/>
    <mergeCell ref="I925:J925"/>
    <mergeCell ref="I926:J926"/>
    <mergeCell ref="I927:J927"/>
    <mergeCell ref="I928:J928"/>
    <mergeCell ref="I929:J929"/>
    <mergeCell ref="I930:J930"/>
    <mergeCell ref="I931:J931"/>
    <mergeCell ref="I932:J932"/>
    <mergeCell ref="I933:J933"/>
    <mergeCell ref="I934:J934"/>
    <mergeCell ref="I935:J935"/>
    <mergeCell ref="I936:J936"/>
    <mergeCell ref="I937:J937"/>
    <mergeCell ref="I938:J938"/>
    <mergeCell ref="I939:J939"/>
    <mergeCell ref="I940:J940"/>
    <mergeCell ref="I941:J941"/>
    <mergeCell ref="I942:J942"/>
    <mergeCell ref="I943:J943"/>
    <mergeCell ref="I944:J944"/>
    <mergeCell ref="I945:J945"/>
    <mergeCell ref="I946:J946"/>
    <mergeCell ref="I947:J947"/>
    <mergeCell ref="I948:J948"/>
    <mergeCell ref="I949:J949"/>
    <mergeCell ref="I950:J950"/>
    <mergeCell ref="I951:J951"/>
    <mergeCell ref="I1001:J1001"/>
    <mergeCell ref="I1002:J1002"/>
    <mergeCell ref="I1003:J1003"/>
    <mergeCell ref="I1004:J1004"/>
    <mergeCell ref="I1005:J1005"/>
    <mergeCell ref="I1006:J1006"/>
    <mergeCell ref="I952:J952"/>
    <mergeCell ref="I953:J953"/>
    <mergeCell ref="I954:J954"/>
    <mergeCell ref="I955:J955"/>
    <mergeCell ref="I956:J956"/>
    <mergeCell ref="I957:J957"/>
    <mergeCell ref="I958:J958"/>
    <mergeCell ref="I959:J959"/>
    <mergeCell ref="I960:J960"/>
    <mergeCell ref="I961:J961"/>
    <mergeCell ref="I962:J962"/>
    <mergeCell ref="I963:J963"/>
    <mergeCell ref="I964:J964"/>
    <mergeCell ref="I965:J965"/>
    <mergeCell ref="I966:J966"/>
    <mergeCell ref="I1007:J1007"/>
    <mergeCell ref="I1015:J1015"/>
    <mergeCell ref="I1016:J1016"/>
    <mergeCell ref="I1017:J1017"/>
    <mergeCell ref="I1018:J1018"/>
    <mergeCell ref="I1008:J1008"/>
    <mergeCell ref="I1009:J1009"/>
    <mergeCell ref="I1010:J1010"/>
    <mergeCell ref="I1011:J1011"/>
    <mergeCell ref="I1012:J1012"/>
    <mergeCell ref="I1013:J1013"/>
    <mergeCell ref="I1014:J1014"/>
    <mergeCell ref="I967:J967"/>
    <mergeCell ref="I968:J968"/>
    <mergeCell ref="I969:J969"/>
    <mergeCell ref="I970:J970"/>
    <mergeCell ref="I971:J971"/>
    <mergeCell ref="I972:J972"/>
    <mergeCell ref="I973:J973"/>
    <mergeCell ref="I974:J974"/>
    <mergeCell ref="I975:J975"/>
    <mergeCell ref="I976:J976"/>
    <mergeCell ref="I977:J977"/>
    <mergeCell ref="I978:J978"/>
    <mergeCell ref="I979:J979"/>
    <mergeCell ref="I980:J980"/>
    <mergeCell ref="I981:J981"/>
    <mergeCell ref="I982:J982"/>
    <mergeCell ref="I983:J983"/>
    <mergeCell ref="I984:J984"/>
    <mergeCell ref="I985:J985"/>
    <mergeCell ref="I986:J986"/>
    <mergeCell ref="I987:J987"/>
    <mergeCell ref="I988:J988"/>
    <mergeCell ref="I989:J989"/>
    <mergeCell ref="I990:J990"/>
    <mergeCell ref="I991:J991"/>
    <mergeCell ref="I992:J992"/>
    <mergeCell ref="I993:J993"/>
    <mergeCell ref="I994:J994"/>
    <mergeCell ref="I995:J995"/>
    <mergeCell ref="I996:J996"/>
    <mergeCell ref="I997:J997"/>
    <mergeCell ref="I998:J998"/>
    <mergeCell ref="I999:J999"/>
    <mergeCell ref="I1000:J1000"/>
    <mergeCell ref="I366:J366"/>
    <mergeCell ref="I367:J367"/>
    <mergeCell ref="I368:J368"/>
    <mergeCell ref="I369:J369"/>
    <mergeCell ref="I370:J370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98:J398"/>
    <mergeCell ref="I399:J399"/>
    <mergeCell ref="I400:J400"/>
    <mergeCell ref="I401:J401"/>
    <mergeCell ref="I402:J402"/>
    <mergeCell ref="I403:J403"/>
    <mergeCell ref="I404:J404"/>
    <mergeCell ref="I405:J405"/>
    <mergeCell ref="I406:J406"/>
    <mergeCell ref="I407:J407"/>
    <mergeCell ref="I408:J408"/>
    <mergeCell ref="I409:J409"/>
    <mergeCell ref="I410:J410"/>
    <mergeCell ref="I411:J411"/>
    <mergeCell ref="I412:J412"/>
    <mergeCell ref="I413:J413"/>
    <mergeCell ref="I414:J414"/>
    <mergeCell ref="I415:J415"/>
    <mergeCell ref="I416:J416"/>
    <mergeCell ref="I417:J417"/>
    <mergeCell ref="I418:J418"/>
    <mergeCell ref="I419:J419"/>
    <mergeCell ref="I420:J420"/>
    <mergeCell ref="I421:J421"/>
    <mergeCell ref="I422:J422"/>
    <mergeCell ref="I423:J423"/>
    <mergeCell ref="I424:J424"/>
    <mergeCell ref="I434:J434"/>
    <mergeCell ref="I435:J435"/>
    <mergeCell ref="I436:J436"/>
    <mergeCell ref="I437:J437"/>
    <mergeCell ref="I438:J438"/>
    <mergeCell ref="I439:J439"/>
    <mergeCell ref="I440:J440"/>
    <mergeCell ref="I425:J425"/>
    <mergeCell ref="I426:J426"/>
    <mergeCell ref="I427:J427"/>
    <mergeCell ref="I428:J428"/>
    <mergeCell ref="I429:J429"/>
    <mergeCell ref="I430:J430"/>
    <mergeCell ref="I431:J431"/>
    <mergeCell ref="I432:J432"/>
    <mergeCell ref="I433:J433"/>
    <mergeCell ref="I441:J441"/>
    <mergeCell ref="I442:J442"/>
    <mergeCell ref="I443:J443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52:J452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61:J461"/>
    <mergeCell ref="I462:J462"/>
    <mergeCell ref="I463:J463"/>
    <mergeCell ref="I464:J464"/>
    <mergeCell ref="I465:J465"/>
    <mergeCell ref="I466:J466"/>
    <mergeCell ref="I467:J467"/>
    <mergeCell ref="I468:J468"/>
    <mergeCell ref="I469:J469"/>
    <mergeCell ref="I470:J470"/>
    <mergeCell ref="I471:J471"/>
    <mergeCell ref="I472:J472"/>
    <mergeCell ref="I473:J473"/>
    <mergeCell ref="I474:J474"/>
    <mergeCell ref="I475:J475"/>
    <mergeCell ref="I476:J476"/>
    <mergeCell ref="I477:J477"/>
    <mergeCell ref="I478:J478"/>
    <mergeCell ref="I479:J479"/>
    <mergeCell ref="I480:J480"/>
    <mergeCell ref="I481:J481"/>
    <mergeCell ref="I482:J482"/>
    <mergeCell ref="I483:J483"/>
    <mergeCell ref="I484:J484"/>
    <mergeCell ref="I485:J485"/>
    <mergeCell ref="I486:J486"/>
    <mergeCell ref="I487:J487"/>
    <mergeCell ref="I488:J488"/>
    <mergeCell ref="I489:J489"/>
    <mergeCell ref="I490:J490"/>
    <mergeCell ref="I491:J491"/>
    <mergeCell ref="I492:J492"/>
    <mergeCell ref="I493:J493"/>
    <mergeCell ref="I494:J494"/>
    <mergeCell ref="I495:J495"/>
    <mergeCell ref="I496:J496"/>
    <mergeCell ref="I497:J497"/>
    <mergeCell ref="I498:J498"/>
    <mergeCell ref="I499:J499"/>
    <mergeCell ref="I500:J500"/>
    <mergeCell ref="I501:J501"/>
    <mergeCell ref="I502:J502"/>
    <mergeCell ref="I503:J503"/>
    <mergeCell ref="I504:J504"/>
    <mergeCell ref="I505:J505"/>
    <mergeCell ref="I506:J506"/>
    <mergeCell ref="I507:J507"/>
    <mergeCell ref="I508:J508"/>
    <mergeCell ref="I509:J509"/>
    <mergeCell ref="I510:J510"/>
    <mergeCell ref="I511:J511"/>
    <mergeCell ref="I512:J512"/>
    <mergeCell ref="I513:J513"/>
    <mergeCell ref="I514:J514"/>
    <mergeCell ref="I515:J515"/>
    <mergeCell ref="I516:J516"/>
    <mergeCell ref="I517:J517"/>
    <mergeCell ref="I518:J518"/>
    <mergeCell ref="I519:J519"/>
    <mergeCell ref="I520:J520"/>
    <mergeCell ref="I521:J521"/>
    <mergeCell ref="I522:J522"/>
    <mergeCell ref="I523:J523"/>
    <mergeCell ref="I524:J524"/>
    <mergeCell ref="I525:J525"/>
    <mergeCell ref="I526:J526"/>
    <mergeCell ref="I527:J527"/>
    <mergeCell ref="I528:J528"/>
    <mergeCell ref="I529:J529"/>
    <mergeCell ref="I530:J530"/>
    <mergeCell ref="I531:J531"/>
    <mergeCell ref="I532:J532"/>
    <mergeCell ref="I533:J533"/>
    <mergeCell ref="I534:J534"/>
    <mergeCell ref="I535:J535"/>
    <mergeCell ref="I536:J536"/>
    <mergeCell ref="I537:J537"/>
    <mergeCell ref="I538:J538"/>
    <mergeCell ref="I539:J539"/>
    <mergeCell ref="I540:J540"/>
    <mergeCell ref="I541:J541"/>
    <mergeCell ref="I542:J542"/>
    <mergeCell ref="I543:J543"/>
    <mergeCell ref="I544:J544"/>
    <mergeCell ref="I545:J545"/>
    <mergeCell ref="I546:J546"/>
    <mergeCell ref="I547:J547"/>
    <mergeCell ref="I548:J548"/>
    <mergeCell ref="I549:J549"/>
    <mergeCell ref="I550:J550"/>
    <mergeCell ref="I551:J551"/>
    <mergeCell ref="I552:J552"/>
    <mergeCell ref="I553:J553"/>
    <mergeCell ref="I554:J554"/>
    <mergeCell ref="I555:J555"/>
    <mergeCell ref="I556:J556"/>
    <mergeCell ref="I557:J557"/>
    <mergeCell ref="I558:J558"/>
    <mergeCell ref="I559:J559"/>
    <mergeCell ref="I560:J560"/>
    <mergeCell ref="I561:J561"/>
    <mergeCell ref="I562:J562"/>
    <mergeCell ref="I563:J563"/>
    <mergeCell ref="I564:J564"/>
    <mergeCell ref="I565:J565"/>
    <mergeCell ref="I566:J566"/>
    <mergeCell ref="I567:J567"/>
    <mergeCell ref="I568:J568"/>
    <mergeCell ref="I569:J569"/>
    <mergeCell ref="I570:J570"/>
    <mergeCell ref="I571:J571"/>
    <mergeCell ref="I572:J572"/>
    <mergeCell ref="I573:J573"/>
    <mergeCell ref="I574:J574"/>
    <mergeCell ref="I575:J575"/>
    <mergeCell ref="I576:J576"/>
    <mergeCell ref="I577:J577"/>
    <mergeCell ref="I578:J578"/>
    <mergeCell ref="I579:J579"/>
    <mergeCell ref="I580:J580"/>
    <mergeCell ref="I581:J581"/>
    <mergeCell ref="I582:J582"/>
    <mergeCell ref="I583:J583"/>
    <mergeCell ref="I584:J584"/>
    <mergeCell ref="I585:J585"/>
    <mergeCell ref="I586:J586"/>
    <mergeCell ref="I587:J587"/>
    <mergeCell ref="I588:J588"/>
    <mergeCell ref="I589:J589"/>
    <mergeCell ref="I590:J590"/>
    <mergeCell ref="I591:J591"/>
    <mergeCell ref="I592:J592"/>
    <mergeCell ref="I593:J593"/>
    <mergeCell ref="I594:J594"/>
    <mergeCell ref="I595:J595"/>
    <mergeCell ref="I596:J596"/>
    <mergeCell ref="I597:J597"/>
    <mergeCell ref="I598:J598"/>
    <mergeCell ref="I599:J599"/>
    <mergeCell ref="I600:J600"/>
    <mergeCell ref="I601:J601"/>
    <mergeCell ref="I602:J602"/>
    <mergeCell ref="I603:J603"/>
    <mergeCell ref="I604:J604"/>
    <mergeCell ref="I605:J605"/>
    <mergeCell ref="I606:J606"/>
    <mergeCell ref="I607:J607"/>
    <mergeCell ref="I608:J608"/>
    <mergeCell ref="I609:J609"/>
    <mergeCell ref="I610:J610"/>
    <mergeCell ref="I611:J611"/>
    <mergeCell ref="I612:J612"/>
    <mergeCell ref="I613:J613"/>
    <mergeCell ref="I614:J614"/>
    <mergeCell ref="I615:J615"/>
    <mergeCell ref="I616:J616"/>
    <mergeCell ref="I617:J617"/>
    <mergeCell ref="I618:J618"/>
    <mergeCell ref="I619:J619"/>
    <mergeCell ref="I620:J620"/>
    <mergeCell ref="I621:J621"/>
    <mergeCell ref="I622:J622"/>
    <mergeCell ref="I623:J623"/>
    <mergeCell ref="I624:J624"/>
    <mergeCell ref="I625:J625"/>
    <mergeCell ref="I626:J626"/>
    <mergeCell ref="I627:J627"/>
    <mergeCell ref="I628:J628"/>
    <mergeCell ref="I629:J629"/>
    <mergeCell ref="I630:J630"/>
    <mergeCell ref="I631:J631"/>
    <mergeCell ref="I632:J632"/>
    <mergeCell ref="I633:J633"/>
    <mergeCell ref="I634:J634"/>
    <mergeCell ref="I635:J635"/>
    <mergeCell ref="I636:J636"/>
    <mergeCell ref="I637:J637"/>
    <mergeCell ref="I638:J638"/>
    <mergeCell ref="I639:J639"/>
    <mergeCell ref="I640:J640"/>
    <mergeCell ref="I641:J641"/>
    <mergeCell ref="I642:J642"/>
    <mergeCell ref="I643:J643"/>
    <mergeCell ref="I644:J644"/>
    <mergeCell ref="I645:J645"/>
    <mergeCell ref="I646:J646"/>
    <mergeCell ref="I647:J647"/>
    <mergeCell ref="I648:J648"/>
    <mergeCell ref="I649:J649"/>
    <mergeCell ref="I650:J650"/>
    <mergeCell ref="I651:J651"/>
    <mergeCell ref="I652:J652"/>
    <mergeCell ref="I653:J653"/>
    <mergeCell ref="I654:J654"/>
    <mergeCell ref="I655:J655"/>
    <mergeCell ref="I656:J656"/>
    <mergeCell ref="I657:J657"/>
    <mergeCell ref="I658:J658"/>
    <mergeCell ref="I659:J659"/>
    <mergeCell ref="I660:J660"/>
    <mergeCell ref="I661:J661"/>
    <mergeCell ref="I662:J662"/>
    <mergeCell ref="I663:J663"/>
    <mergeCell ref="I664:J664"/>
    <mergeCell ref="I665:J665"/>
    <mergeCell ref="I666:J666"/>
    <mergeCell ref="I667:J667"/>
    <mergeCell ref="I668:J668"/>
    <mergeCell ref="I669:J669"/>
    <mergeCell ref="I670:J670"/>
    <mergeCell ref="I671:J671"/>
    <mergeCell ref="I672:J672"/>
    <mergeCell ref="I673:J673"/>
    <mergeCell ref="I674:J674"/>
    <mergeCell ref="I675:J675"/>
    <mergeCell ref="I676:J676"/>
    <mergeCell ref="I677:J677"/>
    <mergeCell ref="I678:J678"/>
    <mergeCell ref="I679:J679"/>
    <mergeCell ref="I680:J680"/>
    <mergeCell ref="I681:J681"/>
    <mergeCell ref="I682:J682"/>
    <mergeCell ref="I683:J683"/>
    <mergeCell ref="I684:J684"/>
    <mergeCell ref="I685:J685"/>
    <mergeCell ref="I686:J686"/>
    <mergeCell ref="I687:J687"/>
    <mergeCell ref="I688:J688"/>
    <mergeCell ref="I689:J689"/>
    <mergeCell ref="I690:J690"/>
    <mergeCell ref="I691:J691"/>
    <mergeCell ref="I692:J692"/>
    <mergeCell ref="I702:J702"/>
    <mergeCell ref="I703:J703"/>
    <mergeCell ref="I704:J704"/>
    <mergeCell ref="I705:J705"/>
    <mergeCell ref="I706:J706"/>
    <mergeCell ref="I693:J693"/>
    <mergeCell ref="I694:J694"/>
    <mergeCell ref="I695:J695"/>
    <mergeCell ref="I696:J696"/>
    <mergeCell ref="I697:J697"/>
    <mergeCell ref="I698:J698"/>
    <mergeCell ref="I699:J699"/>
    <mergeCell ref="I700:J700"/>
    <mergeCell ref="I701:J701"/>
  </mergeCells>
  <conditionalFormatting sqref="B27:J438">
    <cfRule type="expression" dxfId="60" priority="1">
      <formula>$H27="Cerrado/Firmado"</formula>
    </cfRule>
    <cfRule type="expression" dxfId="59" priority="2">
      <formula>$H27="Más Adelante"</formula>
    </cfRule>
    <cfRule type="expression" dxfId="58" priority="3">
      <formula>$H27="Next"</formula>
    </cfRule>
    <cfRule type="expression" dxfId="57" priority="4">
      <formula>$H27="Corriendo/Activo"</formula>
    </cfRule>
    <cfRule type="expression" dxfId="56" priority="5">
      <formula>$H27="En Seguimiento"</formula>
    </cfRule>
    <cfRule type="expression" dxfId="55" priority="6">
      <formula>$H27="Presentación"</formula>
    </cfRule>
    <cfRule type="expression" dxfId="54" priority="7">
      <formula>$H27="Invitación"</formula>
    </cfRule>
    <cfRule type="expression" dxfId="53" priority="8">
      <formula>$H27="Prospección"</formula>
    </cfRule>
  </conditionalFormatting>
  <conditionalFormatting sqref="E3 E26">
    <cfRule type="notContainsBlanks" dxfId="52" priority="17">
      <formula>LEN(TRIM(E3))&gt;0</formula>
    </cfRule>
  </conditionalFormatting>
  <conditionalFormatting sqref="N27:N57">
    <cfRule type="cellIs" dxfId="51" priority="18" operator="greaterThanOrEqual">
      <formula>200</formula>
    </cfRule>
    <cfRule type="cellIs" dxfId="50" priority="19" operator="between">
      <formula>199</formula>
      <formula>100</formula>
    </cfRule>
  </conditionalFormatting>
  <conditionalFormatting sqref="N33:N57">
    <cfRule type="cellIs" dxfId="49" priority="20" operator="lessThan">
      <formula>99</formula>
    </cfRule>
  </conditionalFormatting>
  <dataValidations count="5">
    <dataValidation type="list" allowBlank="1" showErrorMessage="1" sqref="H27:H438" xr:uid="{0251CD4B-D1AE-4DEE-A4B2-6EF476BDCDE1}">
      <formula1>"Prospección,Invitación,Presentación,En Seguimiento,Cerrado/Firmado,Corriendo/Activo,Next,Más Adelante"</formula1>
    </dataValidation>
    <dataValidation type="list" allowBlank="1" showErrorMessage="1" sqref="E27:E438" xr:uid="{7D26ED43-1DBD-439D-B150-358E7ECA75DF}">
      <formula1>"Amigo/Conocido,Familiar,Contacto Tibio,Contacto Frío"</formula1>
    </dataValidation>
    <dataValidation type="custom" allowBlank="1" showDropDown="1" showErrorMessage="1" sqref="B27:B336" xr:uid="{C64E4205-E7EF-44BC-95B4-E11E687EC00E}">
      <formula1>OR(NOT(ISERROR(DATEVALUE(B27))), AND(ISNUMBER(B27), LEFT(CELL("format", B27))="D"))</formula1>
    </dataValidation>
    <dataValidation type="list" allowBlank="1" showErrorMessage="1" sqref="D27:D438" xr:uid="{5D759EE6-CCC9-4C2D-9ACA-2F8F9A841919}">
      <formula1>"Colombia,Ecuador,Mexico,USA,Perú"</formula1>
    </dataValidation>
    <dataValidation type="list" allowBlank="1" showErrorMessage="1" sqref="F27:F438" xr:uid="{21914932-2178-4FCF-8094-A08E918934B7}">
      <formula1>"WhatsApp,Facebook,Instagram,Tik Tok,Ads"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5A5D-6C0C-4445-836B-DF3A4D6718AF}">
  <sheetPr>
    <outlinePr summaryBelow="0" summaryRight="0"/>
  </sheetPr>
  <dimension ref="A1:AD1019"/>
  <sheetViews>
    <sheetView showGridLines="0" topLeftCell="G1" zoomScale="90" zoomScaleNormal="90" workbookViewId="0">
      <pane ySplit="3" topLeftCell="A4" activePane="bottomLeft" state="frozen"/>
      <selection pane="bottomLeft" activeCell="S38" sqref="S38"/>
    </sheetView>
  </sheetViews>
  <sheetFormatPr baseColWidth="10" defaultColWidth="12.5" defaultRowHeight="15.75" customHeight="1" x14ac:dyDescent="0.15"/>
  <cols>
    <col min="1" max="1" width="3.5" customWidth="1"/>
    <col min="2" max="2" width="16" customWidth="1"/>
    <col min="3" max="3" width="32.1640625" bestFit="1" customWidth="1"/>
    <col min="4" max="4" width="25.83203125" customWidth="1"/>
    <col min="5" max="5" width="17.1640625" customWidth="1"/>
    <col min="6" max="6" width="31.5" customWidth="1"/>
    <col min="7" max="7" width="15" bestFit="1" customWidth="1"/>
    <col min="8" max="8" width="22.5" bestFit="1" customWidth="1"/>
    <col min="9" max="9" width="44.1640625" customWidth="1"/>
    <col min="10" max="10" width="25.5" customWidth="1"/>
    <col min="11" max="11" width="14.83203125" bestFit="1" customWidth="1"/>
    <col min="12" max="12" width="22.1640625" bestFit="1" customWidth="1"/>
    <col min="13" max="15" width="14.6640625" customWidth="1"/>
  </cols>
  <sheetData>
    <row r="1" spans="2:30" ht="23" x14ac:dyDescent="0.1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23" x14ac:dyDescent="0.15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2:30" ht="13" x14ac:dyDescent="0.15">
      <c r="B3" s="1" t="s">
        <v>1</v>
      </c>
      <c r="C3" s="1" t="s">
        <v>2</v>
      </c>
      <c r="D3" s="1" t="s">
        <v>27</v>
      </c>
      <c r="E3" s="2" t="s">
        <v>3</v>
      </c>
      <c r="F3" s="1" t="s">
        <v>25</v>
      </c>
      <c r="G3" s="2" t="s">
        <v>4</v>
      </c>
      <c r="H3" s="2" t="s">
        <v>5</v>
      </c>
      <c r="I3" s="101" t="s">
        <v>6</v>
      </c>
      <c r="J3" s="102"/>
      <c r="K3" s="2" t="s">
        <v>1</v>
      </c>
      <c r="L3" s="2" t="s">
        <v>7</v>
      </c>
      <c r="M3" s="2" t="s">
        <v>8</v>
      </c>
      <c r="N3" s="2" t="s">
        <v>9</v>
      </c>
      <c r="O3" s="3" t="s">
        <v>10</v>
      </c>
    </row>
    <row r="4" spans="2:30" ht="23" x14ac:dyDescent="0.15"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0" ht="15.75" customHeight="1" x14ac:dyDescent="0.15">
      <c r="B5" s="44" t="s">
        <v>11</v>
      </c>
      <c r="C5" s="45" t="s">
        <v>12</v>
      </c>
      <c r="D5" s="33"/>
      <c r="E5" s="4"/>
      <c r="F5" s="4"/>
      <c r="G5" s="4"/>
      <c r="H5" s="40"/>
      <c r="I5" s="4"/>
      <c r="J5" s="4"/>
      <c r="K5" s="4"/>
      <c r="L5" s="4"/>
      <c r="M5" s="4"/>
      <c r="N5" s="4"/>
      <c r="O5" s="4"/>
    </row>
    <row r="6" spans="2:30" ht="13.5" customHeight="1" x14ac:dyDescent="0.15">
      <c r="B6" s="46" t="s">
        <v>28</v>
      </c>
      <c r="C6" s="47">
        <f>COUNTIF(H28:H188,"Prospección")</f>
        <v>0</v>
      </c>
      <c r="D6" s="33"/>
      <c r="E6" s="4"/>
      <c r="F6" s="4"/>
      <c r="G6" s="4"/>
      <c r="H6" s="40"/>
      <c r="I6" s="4"/>
      <c r="J6" s="4"/>
      <c r="K6" s="4"/>
      <c r="L6" s="4"/>
      <c r="M6" s="4"/>
      <c r="N6" s="4"/>
      <c r="O6" s="4"/>
    </row>
    <row r="7" spans="2:30" ht="13.5" customHeight="1" x14ac:dyDescent="0.15">
      <c r="B7" s="49" t="s">
        <v>13</v>
      </c>
      <c r="C7" s="47">
        <f>COUNTIF(H28:H188,"Invitación")</f>
        <v>0</v>
      </c>
      <c r="D7" s="33"/>
      <c r="E7" s="4"/>
      <c r="F7" s="4"/>
      <c r="G7" s="4"/>
      <c r="H7" s="40"/>
      <c r="I7" s="4"/>
      <c r="J7" s="4"/>
      <c r="K7" s="4"/>
      <c r="L7" s="4"/>
      <c r="M7" s="4"/>
      <c r="N7" s="4"/>
      <c r="O7" s="4"/>
    </row>
    <row r="8" spans="2:30" ht="13.5" customHeight="1" x14ac:dyDescent="0.15">
      <c r="B8" s="48" t="s">
        <v>15</v>
      </c>
      <c r="C8" s="47">
        <f>COUNTIF(H28:H188,"Presentación")</f>
        <v>0</v>
      </c>
      <c r="D8" s="33"/>
      <c r="E8" s="4"/>
      <c r="F8" s="4"/>
      <c r="G8" s="4"/>
      <c r="H8" s="40"/>
      <c r="I8" s="4"/>
      <c r="J8" s="4"/>
      <c r="K8" s="4"/>
      <c r="L8" s="4"/>
      <c r="M8" s="4"/>
      <c r="N8" s="4"/>
      <c r="O8" s="4"/>
    </row>
    <row r="9" spans="2:30" ht="13.5" customHeight="1" x14ac:dyDescent="0.15">
      <c r="B9" s="50" t="s">
        <v>14</v>
      </c>
      <c r="C9" s="47">
        <f>COUNTIF(H28:H188,"En Seguimiento")</f>
        <v>0</v>
      </c>
      <c r="D9" s="33"/>
      <c r="E9" s="4"/>
      <c r="F9" s="4"/>
      <c r="G9" s="4"/>
      <c r="H9" s="40"/>
      <c r="I9" s="4"/>
      <c r="J9" s="4"/>
      <c r="K9" s="4"/>
      <c r="L9" s="4"/>
      <c r="M9" s="4"/>
      <c r="N9" s="4"/>
      <c r="O9" s="4"/>
    </row>
    <row r="10" spans="2:30" ht="13.5" customHeight="1" x14ac:dyDescent="0.15">
      <c r="B10" s="51" t="s">
        <v>16</v>
      </c>
      <c r="C10" s="47">
        <f>COUNTIF(H27:H187,"Corriendo/Activo")</f>
        <v>0</v>
      </c>
      <c r="D10" s="33"/>
      <c r="E10" s="4"/>
      <c r="F10" s="4"/>
      <c r="G10" s="4"/>
      <c r="H10" s="40"/>
      <c r="I10" s="4"/>
      <c r="J10" s="4"/>
      <c r="K10" s="4"/>
      <c r="L10" s="4"/>
      <c r="M10" s="4"/>
      <c r="N10" s="4"/>
      <c r="O10" s="4"/>
    </row>
    <row r="11" spans="2:30" ht="13" x14ac:dyDescent="0.15">
      <c r="B11" s="52" t="s">
        <v>29</v>
      </c>
      <c r="C11" s="47">
        <f>COUNTIF(H28:H188,"Next")</f>
        <v>0</v>
      </c>
      <c r="D11" s="33"/>
      <c r="E11" s="8"/>
      <c r="F11" s="8"/>
      <c r="G11" s="8"/>
      <c r="H11" s="40"/>
      <c r="I11" s="8"/>
      <c r="J11" s="8"/>
      <c r="K11" s="8"/>
      <c r="L11" s="8"/>
      <c r="M11" s="8"/>
      <c r="N11" s="8"/>
      <c r="O11" s="8"/>
    </row>
    <row r="12" spans="2:30" ht="13" x14ac:dyDescent="0.15">
      <c r="B12" s="55" t="s">
        <v>30</v>
      </c>
      <c r="C12" s="47">
        <f>COUNTIF(H28:H188,"Más Adelante")</f>
        <v>0</v>
      </c>
      <c r="D12" s="8"/>
      <c r="E12" s="8"/>
      <c r="F12" s="8"/>
      <c r="G12" s="8"/>
      <c r="H12" s="40"/>
      <c r="I12" s="8"/>
      <c r="J12" s="8"/>
      <c r="K12" s="8"/>
      <c r="L12" s="8"/>
      <c r="M12" s="8"/>
      <c r="N12" s="8"/>
      <c r="O12" s="8"/>
    </row>
    <row r="13" spans="2:30" ht="13" x14ac:dyDescent="0.15">
      <c r="B13" s="54" t="s">
        <v>17</v>
      </c>
      <c r="C13" s="53">
        <f>COUNTIF(H28:H188,"Cerrado/Firmado")</f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0" ht="13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30" ht="13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2:30" ht="13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3" x14ac:dyDescent="0.1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13" x14ac:dyDescent="0.1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3" x14ac:dyDescent="0.1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3" x14ac:dyDescent="0.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3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3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3" x14ac:dyDescent="0.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3" x14ac:dyDescent="0.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3" x14ac:dyDescent="0.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3" x14ac:dyDescent="0.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3" x14ac:dyDescent="0.15">
      <c r="B27" s="28" t="s">
        <v>1</v>
      </c>
      <c r="C27" s="28" t="s">
        <v>2</v>
      </c>
      <c r="D27" s="34" t="s">
        <v>27</v>
      </c>
      <c r="E27" s="29" t="s">
        <v>3</v>
      </c>
      <c r="F27" s="29" t="s">
        <v>25</v>
      </c>
      <c r="G27" s="29" t="s">
        <v>4</v>
      </c>
      <c r="H27" s="29" t="s">
        <v>5</v>
      </c>
      <c r="I27" s="105" t="s">
        <v>6</v>
      </c>
      <c r="J27" s="106"/>
      <c r="K27" s="1" t="s">
        <v>1</v>
      </c>
      <c r="L27" s="9" t="s">
        <v>7</v>
      </c>
      <c r="M27" s="9" t="s">
        <v>8</v>
      </c>
      <c r="N27" s="9" t="s">
        <v>9</v>
      </c>
      <c r="O27" s="10" t="s">
        <v>10</v>
      </c>
    </row>
    <row r="28" spans="1:15" ht="13" x14ac:dyDescent="0.15">
      <c r="A28">
        <v>1</v>
      </c>
      <c r="B28" s="58">
        <v>45536</v>
      </c>
      <c r="C28" s="43"/>
      <c r="D28" s="43"/>
      <c r="E28" s="43"/>
      <c r="F28" s="43"/>
      <c r="G28" s="43"/>
      <c r="H28" s="43"/>
      <c r="I28" s="87"/>
      <c r="J28" s="88"/>
      <c r="K28" s="26">
        <v>45536</v>
      </c>
      <c r="L28" s="11">
        <f>COUNTIF(B$28:B$439,"1/09/2024")</f>
        <v>10</v>
      </c>
      <c r="M28" s="12">
        <f>L28</f>
        <v>10</v>
      </c>
      <c r="N28" s="16">
        <f t="shared" ref="N28:N57" si="0">O28-M28</f>
        <v>290</v>
      </c>
      <c r="O28" s="17">
        <v>300</v>
      </c>
    </row>
    <row r="29" spans="1:15" ht="13" x14ac:dyDescent="0.15">
      <c r="A29">
        <v>2</v>
      </c>
      <c r="B29" s="58">
        <v>45536</v>
      </c>
      <c r="C29" s="43"/>
      <c r="D29" s="43"/>
      <c r="E29" s="43"/>
      <c r="F29" s="43"/>
      <c r="G29" s="43"/>
      <c r="H29" s="43"/>
      <c r="I29" s="87"/>
      <c r="J29" s="88"/>
      <c r="K29" s="26">
        <v>45537</v>
      </c>
      <c r="L29" s="11">
        <f>COUNTIF(B$28:B$439,"2/09/2024")</f>
        <v>0</v>
      </c>
      <c r="M29" s="12">
        <f t="shared" ref="M29:M57" si="1">L29+M28</f>
        <v>10</v>
      </c>
      <c r="N29" s="16">
        <f t="shared" si="0"/>
        <v>290</v>
      </c>
      <c r="O29" s="17">
        <v>300</v>
      </c>
    </row>
    <row r="30" spans="1:15" ht="13" x14ac:dyDescent="0.15">
      <c r="A30">
        <v>3</v>
      </c>
      <c r="B30" s="58">
        <v>45536</v>
      </c>
      <c r="C30" s="43"/>
      <c r="D30" s="43"/>
      <c r="E30" s="43"/>
      <c r="F30" s="43"/>
      <c r="G30" s="43"/>
      <c r="H30" s="43"/>
      <c r="I30" s="87"/>
      <c r="J30" s="88"/>
      <c r="K30" s="26">
        <v>45538</v>
      </c>
      <c r="L30" s="11">
        <f>COUNTIF(B$28:B$439,"3/09/2024")</f>
        <v>0</v>
      </c>
      <c r="M30" s="12">
        <f t="shared" si="1"/>
        <v>10</v>
      </c>
      <c r="N30" s="16">
        <f t="shared" si="0"/>
        <v>290</v>
      </c>
      <c r="O30" s="17">
        <v>300</v>
      </c>
    </row>
    <row r="31" spans="1:15" ht="13" x14ac:dyDescent="0.15">
      <c r="A31">
        <v>4</v>
      </c>
      <c r="B31" s="58">
        <v>45536</v>
      </c>
      <c r="C31" s="43"/>
      <c r="D31" s="43"/>
      <c r="E31" s="43"/>
      <c r="F31" s="43"/>
      <c r="G31" s="43"/>
      <c r="H31" s="43"/>
      <c r="I31" s="87"/>
      <c r="J31" s="88"/>
      <c r="K31" s="26">
        <v>45539</v>
      </c>
      <c r="L31" s="11">
        <f>COUNTIF(B$28:B$439,"4/09/2024")</f>
        <v>0</v>
      </c>
      <c r="M31" s="12">
        <f t="shared" si="1"/>
        <v>10</v>
      </c>
      <c r="N31" s="16">
        <f t="shared" si="0"/>
        <v>290</v>
      </c>
      <c r="O31" s="17">
        <v>300</v>
      </c>
    </row>
    <row r="32" spans="1:15" ht="13" x14ac:dyDescent="0.15">
      <c r="A32">
        <v>5</v>
      </c>
      <c r="B32" s="58">
        <v>45536</v>
      </c>
      <c r="C32" s="43"/>
      <c r="D32" s="43"/>
      <c r="E32" s="43"/>
      <c r="F32" s="43"/>
      <c r="G32" s="43"/>
      <c r="H32" s="43"/>
      <c r="I32" s="87"/>
      <c r="J32" s="88"/>
      <c r="K32" s="26">
        <v>45540</v>
      </c>
      <c r="L32" s="11">
        <f>COUNTIF(B$28:B$439,"5/09/2024")</f>
        <v>0</v>
      </c>
      <c r="M32" s="12">
        <f t="shared" si="1"/>
        <v>10</v>
      </c>
      <c r="N32" s="16">
        <f t="shared" si="0"/>
        <v>290</v>
      </c>
      <c r="O32" s="17">
        <v>300</v>
      </c>
    </row>
    <row r="33" spans="1:15" ht="13" x14ac:dyDescent="0.15">
      <c r="A33">
        <v>6</v>
      </c>
      <c r="B33" s="58">
        <v>45536</v>
      </c>
      <c r="C33" s="43"/>
      <c r="D33" s="43"/>
      <c r="E33" s="43"/>
      <c r="F33" s="43"/>
      <c r="G33" s="43"/>
      <c r="H33" s="43"/>
      <c r="I33" s="87"/>
      <c r="J33" s="88"/>
      <c r="K33" s="26">
        <v>45541</v>
      </c>
      <c r="L33" s="11">
        <f>COUNTIF(B$28:B$439,"6/09/2024")</f>
        <v>0</v>
      </c>
      <c r="M33" s="12">
        <f t="shared" si="1"/>
        <v>10</v>
      </c>
      <c r="N33" s="16">
        <f t="shared" si="0"/>
        <v>290</v>
      </c>
      <c r="O33" s="17">
        <v>300</v>
      </c>
    </row>
    <row r="34" spans="1:15" ht="13" x14ac:dyDescent="0.15">
      <c r="A34">
        <v>7</v>
      </c>
      <c r="B34" s="58">
        <v>45536</v>
      </c>
      <c r="C34" s="43"/>
      <c r="D34" s="43"/>
      <c r="E34" s="43"/>
      <c r="F34" s="43"/>
      <c r="G34" s="43"/>
      <c r="H34" s="43"/>
      <c r="I34" s="87"/>
      <c r="J34" s="88"/>
      <c r="K34" s="26">
        <v>45542</v>
      </c>
      <c r="L34" s="11">
        <f>COUNTIF(B$28:B$439,"7/09/2024")</f>
        <v>0</v>
      </c>
      <c r="M34" s="12">
        <f t="shared" si="1"/>
        <v>10</v>
      </c>
      <c r="N34" s="16">
        <f t="shared" si="0"/>
        <v>290</v>
      </c>
      <c r="O34" s="17">
        <v>300</v>
      </c>
    </row>
    <row r="35" spans="1:15" ht="13" x14ac:dyDescent="0.15">
      <c r="A35">
        <v>8</v>
      </c>
      <c r="B35" s="58">
        <v>45536</v>
      </c>
      <c r="C35" s="43"/>
      <c r="D35" s="43"/>
      <c r="E35" s="43"/>
      <c r="F35" s="43"/>
      <c r="G35" s="43"/>
      <c r="H35" s="43"/>
      <c r="I35" s="87"/>
      <c r="J35" s="88"/>
      <c r="K35" s="26">
        <v>45543</v>
      </c>
      <c r="L35" s="11">
        <f>COUNTIF(B$28:B$439,"8/09/2024")</f>
        <v>0</v>
      </c>
      <c r="M35" s="12">
        <f t="shared" si="1"/>
        <v>10</v>
      </c>
      <c r="N35" s="16">
        <f t="shared" si="0"/>
        <v>290</v>
      </c>
      <c r="O35" s="17">
        <v>300</v>
      </c>
    </row>
    <row r="36" spans="1:15" ht="13" x14ac:dyDescent="0.15">
      <c r="A36">
        <v>9</v>
      </c>
      <c r="B36" s="58">
        <v>45536</v>
      </c>
      <c r="C36" s="43"/>
      <c r="D36" s="43"/>
      <c r="E36" s="43"/>
      <c r="F36" s="43"/>
      <c r="G36" s="43"/>
      <c r="H36" s="43"/>
      <c r="I36" s="87"/>
      <c r="J36" s="88"/>
      <c r="K36" s="26">
        <v>45544</v>
      </c>
      <c r="L36" s="11">
        <f>COUNTIF(B$28:B$439,"9/09/2024")</f>
        <v>0</v>
      </c>
      <c r="M36" s="12">
        <f t="shared" si="1"/>
        <v>10</v>
      </c>
      <c r="N36" s="16">
        <f t="shared" si="0"/>
        <v>290</v>
      </c>
      <c r="O36" s="17">
        <v>300</v>
      </c>
    </row>
    <row r="37" spans="1:15" ht="13" x14ac:dyDescent="0.15">
      <c r="A37">
        <v>10</v>
      </c>
      <c r="B37" s="58">
        <v>45536</v>
      </c>
      <c r="C37" s="43"/>
      <c r="D37" s="43"/>
      <c r="E37" s="43"/>
      <c r="F37" s="43"/>
      <c r="G37" s="43"/>
      <c r="H37" s="43"/>
      <c r="I37" s="87"/>
      <c r="J37" s="88"/>
      <c r="K37" s="26">
        <v>45545</v>
      </c>
      <c r="L37" s="11">
        <f>COUNTIF(B$28:B$439,"10/09/2024")</f>
        <v>0</v>
      </c>
      <c r="M37" s="12">
        <f t="shared" si="1"/>
        <v>10</v>
      </c>
      <c r="N37" s="16">
        <f t="shared" si="0"/>
        <v>290</v>
      </c>
      <c r="O37" s="17">
        <v>300</v>
      </c>
    </row>
    <row r="38" spans="1:15" ht="13" x14ac:dyDescent="0.15">
      <c r="B38" s="42"/>
      <c r="C38" s="43"/>
      <c r="D38" s="43"/>
      <c r="E38" s="43"/>
      <c r="F38" s="43"/>
      <c r="G38" s="43"/>
      <c r="H38" s="43"/>
      <c r="I38" s="87"/>
      <c r="J38" s="88"/>
      <c r="K38" s="26">
        <v>45546</v>
      </c>
      <c r="L38" s="11">
        <f>COUNTIF(B$28:B$439,"11/09/2024")</f>
        <v>0</v>
      </c>
      <c r="M38" s="12">
        <f t="shared" si="1"/>
        <v>10</v>
      </c>
      <c r="N38" s="16">
        <f t="shared" si="0"/>
        <v>290</v>
      </c>
      <c r="O38" s="17">
        <v>300</v>
      </c>
    </row>
    <row r="39" spans="1:15" ht="13" x14ac:dyDescent="0.15">
      <c r="B39" s="42"/>
      <c r="C39" s="43"/>
      <c r="D39" s="43"/>
      <c r="E39" s="43"/>
      <c r="F39" s="43"/>
      <c r="G39" s="43"/>
      <c r="H39" s="43"/>
      <c r="I39" s="87"/>
      <c r="J39" s="88"/>
      <c r="K39" s="26">
        <v>45547</v>
      </c>
      <c r="L39" s="11">
        <f>COUNTIF(B$28:B$439,"12/09/2024")</f>
        <v>0</v>
      </c>
      <c r="M39" s="12">
        <f t="shared" si="1"/>
        <v>10</v>
      </c>
      <c r="N39" s="16">
        <f t="shared" si="0"/>
        <v>290</v>
      </c>
      <c r="O39" s="17">
        <v>300</v>
      </c>
    </row>
    <row r="40" spans="1:15" ht="13" x14ac:dyDescent="0.15">
      <c r="B40" s="42"/>
      <c r="C40" s="43"/>
      <c r="D40" s="43"/>
      <c r="E40" s="43"/>
      <c r="F40" s="43"/>
      <c r="G40" s="43"/>
      <c r="H40" s="43"/>
      <c r="I40" s="87"/>
      <c r="J40" s="88"/>
      <c r="K40" s="26">
        <v>45548</v>
      </c>
      <c r="L40" s="11">
        <f>COUNTIF(B$28:B$439,"13/09/2024")</f>
        <v>0</v>
      </c>
      <c r="M40" s="12">
        <f t="shared" si="1"/>
        <v>10</v>
      </c>
      <c r="N40" s="16">
        <f t="shared" si="0"/>
        <v>290</v>
      </c>
      <c r="O40" s="17">
        <v>300</v>
      </c>
    </row>
    <row r="41" spans="1:15" ht="13" x14ac:dyDescent="0.15">
      <c r="B41" s="42"/>
      <c r="C41" s="43"/>
      <c r="D41" s="43"/>
      <c r="E41" s="43"/>
      <c r="F41" s="43"/>
      <c r="G41" s="43"/>
      <c r="H41" s="43"/>
      <c r="I41" s="87"/>
      <c r="J41" s="88"/>
      <c r="K41" s="26">
        <v>45549</v>
      </c>
      <c r="L41" s="11">
        <f>COUNTIF(B$28:B$439,"14/09/2024")</f>
        <v>0</v>
      </c>
      <c r="M41" s="12">
        <f t="shared" si="1"/>
        <v>10</v>
      </c>
      <c r="N41" s="16">
        <f t="shared" si="0"/>
        <v>290</v>
      </c>
      <c r="O41" s="17">
        <v>300</v>
      </c>
    </row>
    <row r="42" spans="1:15" ht="13" x14ac:dyDescent="0.15">
      <c r="B42" s="42"/>
      <c r="C42" s="43"/>
      <c r="D42" s="43"/>
      <c r="E42" s="43"/>
      <c r="F42" s="43"/>
      <c r="G42" s="43"/>
      <c r="H42" s="43"/>
      <c r="I42" s="87"/>
      <c r="J42" s="88"/>
      <c r="K42" s="26">
        <v>45550</v>
      </c>
      <c r="L42" s="11">
        <f>COUNTIF(B$28:B$439,"15/09/2024")</f>
        <v>0</v>
      </c>
      <c r="M42" s="12">
        <f t="shared" si="1"/>
        <v>10</v>
      </c>
      <c r="N42" s="16">
        <f t="shared" si="0"/>
        <v>290</v>
      </c>
      <c r="O42" s="17">
        <v>300</v>
      </c>
    </row>
    <row r="43" spans="1:15" ht="13" x14ac:dyDescent="0.15">
      <c r="B43" s="42"/>
      <c r="C43" s="43"/>
      <c r="D43" s="43"/>
      <c r="E43" s="43"/>
      <c r="F43" s="43"/>
      <c r="G43" s="43"/>
      <c r="H43" s="43"/>
      <c r="I43" s="87"/>
      <c r="J43" s="88"/>
      <c r="K43" s="26">
        <v>45551</v>
      </c>
      <c r="L43" s="11">
        <f>COUNTIF(B$28:B$439,"16/09/2024")</f>
        <v>0</v>
      </c>
      <c r="M43" s="12">
        <f t="shared" si="1"/>
        <v>10</v>
      </c>
      <c r="N43" s="16">
        <f t="shared" si="0"/>
        <v>290</v>
      </c>
      <c r="O43" s="17">
        <v>300</v>
      </c>
    </row>
    <row r="44" spans="1:15" ht="13" x14ac:dyDescent="0.15">
      <c r="B44" s="42"/>
      <c r="C44" s="43"/>
      <c r="D44" s="43"/>
      <c r="E44" s="43"/>
      <c r="F44" s="43"/>
      <c r="G44" s="43"/>
      <c r="H44" s="43"/>
      <c r="I44" s="87"/>
      <c r="J44" s="88"/>
      <c r="K44" s="26">
        <v>45552</v>
      </c>
      <c r="L44" s="11">
        <f>COUNTIF(B$28:B$439,"17/09/2024")</f>
        <v>0</v>
      </c>
      <c r="M44" s="12">
        <f t="shared" si="1"/>
        <v>10</v>
      </c>
      <c r="N44" s="16">
        <f t="shared" si="0"/>
        <v>290</v>
      </c>
      <c r="O44" s="17">
        <v>300</v>
      </c>
    </row>
    <row r="45" spans="1:15" ht="13" x14ac:dyDescent="0.15">
      <c r="B45" s="42"/>
      <c r="C45" s="43"/>
      <c r="D45" s="43"/>
      <c r="E45" s="43"/>
      <c r="F45" s="43"/>
      <c r="G45" s="43"/>
      <c r="H45" s="43"/>
      <c r="I45" s="87"/>
      <c r="J45" s="88"/>
      <c r="K45" s="26">
        <v>45553</v>
      </c>
      <c r="L45" s="11">
        <f>COUNTIF(B$28:B$439,"18/09/2024")</f>
        <v>0</v>
      </c>
      <c r="M45" s="12">
        <f t="shared" si="1"/>
        <v>10</v>
      </c>
      <c r="N45" s="16">
        <f t="shared" si="0"/>
        <v>290</v>
      </c>
      <c r="O45" s="17">
        <v>300</v>
      </c>
    </row>
    <row r="46" spans="1:15" ht="13" x14ac:dyDescent="0.15">
      <c r="B46" s="42"/>
      <c r="C46" s="43"/>
      <c r="D46" s="43"/>
      <c r="E46" s="43"/>
      <c r="F46" s="43"/>
      <c r="G46" s="43"/>
      <c r="H46" s="43"/>
      <c r="I46" s="87"/>
      <c r="J46" s="88"/>
      <c r="K46" s="26">
        <v>45554</v>
      </c>
      <c r="L46" s="11">
        <f>COUNTIF(B$28:B$439,"19/09/2024")</f>
        <v>0</v>
      </c>
      <c r="M46" s="12">
        <f t="shared" si="1"/>
        <v>10</v>
      </c>
      <c r="N46" s="16">
        <f t="shared" si="0"/>
        <v>290</v>
      </c>
      <c r="O46" s="17">
        <v>300</v>
      </c>
    </row>
    <row r="47" spans="1:15" ht="13" x14ac:dyDescent="0.15">
      <c r="B47" s="42"/>
      <c r="C47" s="43"/>
      <c r="D47" s="43"/>
      <c r="E47" s="43"/>
      <c r="F47" s="43"/>
      <c r="G47" s="43"/>
      <c r="H47" s="43"/>
      <c r="I47" s="87"/>
      <c r="J47" s="88"/>
      <c r="K47" s="26">
        <v>45555</v>
      </c>
      <c r="L47" s="11">
        <f>COUNTIF(B$28:B$439,"20/09/2024")</f>
        <v>0</v>
      </c>
      <c r="M47" s="12">
        <f t="shared" si="1"/>
        <v>10</v>
      </c>
      <c r="N47" s="16">
        <f t="shared" si="0"/>
        <v>290</v>
      </c>
      <c r="O47" s="17">
        <v>300</v>
      </c>
    </row>
    <row r="48" spans="1:15" ht="13" x14ac:dyDescent="0.15">
      <c r="B48" s="42"/>
      <c r="C48" s="43"/>
      <c r="D48" s="43"/>
      <c r="E48" s="43"/>
      <c r="F48" s="43"/>
      <c r="G48" s="43"/>
      <c r="H48" s="43"/>
      <c r="I48" s="87"/>
      <c r="J48" s="88"/>
      <c r="K48" s="26">
        <v>45556</v>
      </c>
      <c r="L48" s="11">
        <f>COUNTIF(B$28:B$439,"21/09/2024")</f>
        <v>0</v>
      </c>
      <c r="M48" s="12">
        <f t="shared" si="1"/>
        <v>10</v>
      </c>
      <c r="N48" s="16">
        <f t="shared" si="0"/>
        <v>290</v>
      </c>
      <c r="O48" s="17">
        <v>300</v>
      </c>
    </row>
    <row r="49" spans="2:15" ht="13" x14ac:dyDescent="0.15">
      <c r="B49" s="42"/>
      <c r="C49" s="43"/>
      <c r="D49" s="43"/>
      <c r="E49" s="43"/>
      <c r="F49" s="43"/>
      <c r="G49" s="43"/>
      <c r="H49" s="43"/>
      <c r="I49" s="87"/>
      <c r="J49" s="88"/>
      <c r="K49" s="26">
        <v>45557</v>
      </c>
      <c r="L49" s="11">
        <f>COUNTIF(B$28:B$439,"22/09/2024")</f>
        <v>0</v>
      </c>
      <c r="M49" s="12">
        <f t="shared" si="1"/>
        <v>10</v>
      </c>
      <c r="N49" s="16">
        <f t="shared" si="0"/>
        <v>290</v>
      </c>
      <c r="O49" s="17">
        <v>300</v>
      </c>
    </row>
    <row r="50" spans="2:15" ht="13" x14ac:dyDescent="0.15">
      <c r="B50" s="42"/>
      <c r="C50" s="43"/>
      <c r="D50" s="43"/>
      <c r="E50" s="43"/>
      <c r="F50" s="43"/>
      <c r="G50" s="43"/>
      <c r="H50" s="43"/>
      <c r="I50" s="87"/>
      <c r="J50" s="88"/>
      <c r="K50" s="26">
        <v>45558</v>
      </c>
      <c r="L50" s="11">
        <f>COUNTIF(B$28:B$439,"23/09/2024")</f>
        <v>0</v>
      </c>
      <c r="M50" s="12">
        <f t="shared" si="1"/>
        <v>10</v>
      </c>
      <c r="N50" s="16">
        <f t="shared" si="0"/>
        <v>290</v>
      </c>
      <c r="O50" s="17">
        <v>300</v>
      </c>
    </row>
    <row r="51" spans="2:15" ht="13" x14ac:dyDescent="0.15">
      <c r="B51" s="42"/>
      <c r="C51" s="43"/>
      <c r="D51" s="43"/>
      <c r="E51" s="43"/>
      <c r="F51" s="43"/>
      <c r="G51" s="43"/>
      <c r="H51" s="43"/>
      <c r="I51" s="87"/>
      <c r="J51" s="88"/>
      <c r="K51" s="26">
        <v>45559</v>
      </c>
      <c r="L51" s="11">
        <f>COUNTIF(B$28:B$439,"24/09/2024")</f>
        <v>0</v>
      </c>
      <c r="M51" s="12">
        <f t="shared" si="1"/>
        <v>10</v>
      </c>
      <c r="N51" s="16">
        <f t="shared" si="0"/>
        <v>290</v>
      </c>
      <c r="O51" s="17">
        <v>300</v>
      </c>
    </row>
    <row r="52" spans="2:15" ht="13" x14ac:dyDescent="0.15">
      <c r="B52" s="42"/>
      <c r="C52" s="43"/>
      <c r="D52" s="43"/>
      <c r="E52" s="43"/>
      <c r="F52" s="43"/>
      <c r="G52" s="43"/>
      <c r="H52" s="43"/>
      <c r="I52" s="87"/>
      <c r="J52" s="88"/>
      <c r="K52" s="26">
        <v>45560</v>
      </c>
      <c r="L52" s="11">
        <f>COUNTIF(B$28:B$439,"25/09/2024")</f>
        <v>0</v>
      </c>
      <c r="M52" s="12">
        <f t="shared" si="1"/>
        <v>10</v>
      </c>
      <c r="N52" s="16">
        <f t="shared" si="0"/>
        <v>290</v>
      </c>
      <c r="O52" s="17">
        <v>300</v>
      </c>
    </row>
    <row r="53" spans="2:15" ht="13" x14ac:dyDescent="0.15">
      <c r="B53" s="42"/>
      <c r="C53" s="43"/>
      <c r="D53" s="43"/>
      <c r="E53" s="43"/>
      <c r="F53" s="43"/>
      <c r="G53" s="43"/>
      <c r="H53" s="43"/>
      <c r="I53" s="87"/>
      <c r="J53" s="88"/>
      <c r="K53" s="26">
        <v>45561</v>
      </c>
      <c r="L53" s="11">
        <f>COUNTIF(B$28:B$439,"26/09/2024")</f>
        <v>0</v>
      </c>
      <c r="M53" s="12">
        <f t="shared" si="1"/>
        <v>10</v>
      </c>
      <c r="N53" s="16">
        <f t="shared" si="0"/>
        <v>290</v>
      </c>
      <c r="O53" s="17">
        <v>300</v>
      </c>
    </row>
    <row r="54" spans="2:15" ht="13" x14ac:dyDescent="0.15">
      <c r="B54" s="42"/>
      <c r="C54" s="43"/>
      <c r="D54" s="43"/>
      <c r="E54" s="43"/>
      <c r="F54" s="43"/>
      <c r="G54" s="43"/>
      <c r="H54" s="43"/>
      <c r="I54" s="87"/>
      <c r="J54" s="88"/>
      <c r="K54" s="26">
        <v>45562</v>
      </c>
      <c r="L54" s="11">
        <f>COUNTIF(B$28:B$439,"27/09/2024")</f>
        <v>0</v>
      </c>
      <c r="M54" s="12">
        <f t="shared" si="1"/>
        <v>10</v>
      </c>
      <c r="N54" s="16">
        <f t="shared" si="0"/>
        <v>290</v>
      </c>
      <c r="O54" s="17">
        <v>300</v>
      </c>
    </row>
    <row r="55" spans="2:15" ht="13" x14ac:dyDescent="0.15">
      <c r="B55" s="42"/>
      <c r="C55" s="43"/>
      <c r="D55" s="43"/>
      <c r="E55" s="43"/>
      <c r="F55" s="43"/>
      <c r="G55" s="43"/>
      <c r="H55" s="43"/>
      <c r="I55" s="87"/>
      <c r="J55" s="88"/>
      <c r="K55" s="26">
        <v>45563</v>
      </c>
      <c r="L55" s="11">
        <f>COUNTIF(B$28:B$439,"28/09/2024")</f>
        <v>0</v>
      </c>
      <c r="M55" s="12">
        <f t="shared" si="1"/>
        <v>10</v>
      </c>
      <c r="N55" s="16">
        <f t="shared" si="0"/>
        <v>290</v>
      </c>
      <c r="O55" s="17">
        <v>300</v>
      </c>
    </row>
    <row r="56" spans="2:15" ht="13" x14ac:dyDescent="0.15">
      <c r="B56" s="42"/>
      <c r="C56" s="43"/>
      <c r="D56" s="43"/>
      <c r="E56" s="43"/>
      <c r="F56" s="43"/>
      <c r="G56" s="43"/>
      <c r="H56" s="43"/>
      <c r="I56" s="87"/>
      <c r="J56" s="88"/>
      <c r="K56" s="26">
        <v>45564</v>
      </c>
      <c r="L56" s="11">
        <f>COUNTIF(B$28:B$439,"29/09/2024")</f>
        <v>0</v>
      </c>
      <c r="M56" s="12">
        <f t="shared" si="1"/>
        <v>10</v>
      </c>
      <c r="N56" s="16">
        <f t="shared" si="0"/>
        <v>290</v>
      </c>
      <c r="O56" s="17">
        <v>300</v>
      </c>
    </row>
    <row r="57" spans="2:15" ht="13" x14ac:dyDescent="0.15">
      <c r="B57" s="42"/>
      <c r="C57" s="43"/>
      <c r="D57" s="43"/>
      <c r="E57" s="43"/>
      <c r="F57" s="43"/>
      <c r="G57" s="43"/>
      <c r="H57" s="43"/>
      <c r="I57" s="87"/>
      <c r="J57" s="88"/>
      <c r="K57" s="27">
        <v>45565</v>
      </c>
      <c r="L57" s="22">
        <f>COUNTIF(B$28:B$439,"30/09/2024")</f>
        <v>0</v>
      </c>
      <c r="M57" s="23">
        <f t="shared" si="1"/>
        <v>10</v>
      </c>
      <c r="N57" s="24">
        <f t="shared" si="0"/>
        <v>290</v>
      </c>
      <c r="O57" s="25">
        <v>300</v>
      </c>
    </row>
    <row r="58" spans="2:15" ht="13" x14ac:dyDescent="0.15">
      <c r="B58" s="42"/>
      <c r="C58" s="43"/>
      <c r="D58" s="43"/>
      <c r="E58" s="43"/>
      <c r="F58" s="43"/>
      <c r="G58" s="43"/>
      <c r="H58" s="43"/>
      <c r="I58" s="87"/>
      <c r="J58" s="88"/>
      <c r="K58" s="20"/>
      <c r="L58" s="20"/>
      <c r="M58" s="20"/>
      <c r="N58" s="20"/>
      <c r="O58" s="20"/>
    </row>
    <row r="59" spans="2:15" ht="13" x14ac:dyDescent="0.15">
      <c r="B59" s="42"/>
      <c r="C59" s="43"/>
      <c r="D59" s="43"/>
      <c r="E59" s="43"/>
      <c r="F59" s="43"/>
      <c r="G59" s="43"/>
      <c r="H59" s="43"/>
      <c r="I59" s="87"/>
      <c r="J59" s="88"/>
      <c r="K59" s="20"/>
    </row>
    <row r="60" spans="2:15" ht="13" x14ac:dyDescent="0.15">
      <c r="B60" s="42"/>
      <c r="C60" s="43"/>
      <c r="D60" s="43"/>
      <c r="E60" s="43"/>
      <c r="F60" s="43"/>
      <c r="G60" s="43"/>
      <c r="H60" s="43"/>
      <c r="I60" s="87"/>
      <c r="J60" s="88"/>
      <c r="K60" s="20"/>
    </row>
    <row r="61" spans="2:15" ht="13" x14ac:dyDescent="0.15">
      <c r="B61" s="42"/>
      <c r="C61" s="43"/>
      <c r="D61" s="43"/>
      <c r="E61" s="43"/>
      <c r="F61" s="43"/>
      <c r="G61" s="43"/>
      <c r="H61" s="43"/>
      <c r="I61" s="87"/>
      <c r="J61" s="88"/>
      <c r="K61" s="20"/>
    </row>
    <row r="62" spans="2:15" ht="13" x14ac:dyDescent="0.15">
      <c r="B62" s="42"/>
      <c r="C62" s="43"/>
      <c r="D62" s="43"/>
      <c r="E62" s="43"/>
      <c r="F62" s="43"/>
      <c r="G62" s="43"/>
      <c r="H62" s="43"/>
      <c r="I62" s="87"/>
      <c r="J62" s="88"/>
      <c r="K62" s="20"/>
    </row>
    <row r="63" spans="2:15" ht="13" x14ac:dyDescent="0.15">
      <c r="B63" s="42"/>
      <c r="C63" s="43"/>
      <c r="D63" s="43"/>
      <c r="E63" s="43"/>
      <c r="F63" s="43"/>
      <c r="G63" s="43"/>
      <c r="H63" s="43"/>
      <c r="I63" s="87"/>
      <c r="J63" s="88"/>
      <c r="K63" s="20"/>
    </row>
    <row r="64" spans="2:15" ht="13" x14ac:dyDescent="0.15">
      <c r="B64" s="42"/>
      <c r="C64" s="43"/>
      <c r="D64" s="43"/>
      <c r="E64" s="43"/>
      <c r="F64" s="43"/>
      <c r="G64" s="43"/>
      <c r="H64" s="43"/>
      <c r="I64" s="87"/>
      <c r="J64" s="88"/>
      <c r="K64" s="20"/>
    </row>
    <row r="65" spans="2:11" ht="13" x14ac:dyDescent="0.15">
      <c r="B65" s="42"/>
      <c r="C65" s="43"/>
      <c r="D65" s="43"/>
      <c r="E65" s="43"/>
      <c r="F65" s="43"/>
      <c r="G65" s="43"/>
      <c r="H65" s="43"/>
      <c r="I65" s="87"/>
      <c r="J65" s="88"/>
      <c r="K65" s="20"/>
    </row>
    <row r="66" spans="2:11" ht="13" x14ac:dyDescent="0.15">
      <c r="B66" s="42"/>
      <c r="C66" s="43"/>
      <c r="D66" s="43"/>
      <c r="E66" s="43"/>
      <c r="F66" s="43"/>
      <c r="G66" s="43"/>
      <c r="H66" s="43"/>
      <c r="I66" s="87"/>
      <c r="J66" s="88"/>
    </row>
    <row r="67" spans="2:11" ht="13" x14ac:dyDescent="0.15">
      <c r="B67" s="42"/>
      <c r="C67" s="43"/>
      <c r="D67" s="43"/>
      <c r="E67" s="43"/>
      <c r="F67" s="43"/>
      <c r="G67" s="43"/>
      <c r="H67" s="43"/>
      <c r="I67" s="87"/>
      <c r="J67" s="88"/>
    </row>
    <row r="68" spans="2:11" ht="13" x14ac:dyDescent="0.15">
      <c r="B68" s="42"/>
      <c r="C68" s="43"/>
      <c r="D68" s="43"/>
      <c r="E68" s="43"/>
      <c r="F68" s="43"/>
      <c r="G68" s="43"/>
      <c r="H68" s="43"/>
      <c r="I68" s="87"/>
      <c r="J68" s="88"/>
    </row>
    <row r="69" spans="2:11" ht="13" x14ac:dyDescent="0.15">
      <c r="B69" s="42"/>
      <c r="C69" s="43"/>
      <c r="D69" s="43"/>
      <c r="E69" s="43"/>
      <c r="F69" s="43"/>
      <c r="G69" s="43"/>
      <c r="H69" s="43"/>
      <c r="I69" s="87"/>
      <c r="J69" s="88"/>
    </row>
    <row r="70" spans="2:11" ht="13" x14ac:dyDescent="0.15">
      <c r="B70" s="42"/>
      <c r="C70" s="43"/>
      <c r="D70" s="43"/>
      <c r="E70" s="43"/>
      <c r="F70" s="43"/>
      <c r="G70" s="43"/>
      <c r="H70" s="43"/>
      <c r="I70" s="87"/>
      <c r="J70" s="88"/>
    </row>
    <row r="71" spans="2:11" ht="13" x14ac:dyDescent="0.15">
      <c r="B71" s="42"/>
      <c r="C71" s="43"/>
      <c r="D71" s="43"/>
      <c r="E71" s="43"/>
      <c r="F71" s="43"/>
      <c r="G71" s="43"/>
      <c r="H71" s="43"/>
      <c r="I71" s="87"/>
      <c r="J71" s="88"/>
    </row>
    <row r="72" spans="2:11" ht="13" x14ac:dyDescent="0.15">
      <c r="B72" s="42"/>
      <c r="C72" s="43"/>
      <c r="D72" s="43"/>
      <c r="E72" s="43"/>
      <c r="F72" s="43"/>
      <c r="G72" s="43"/>
      <c r="H72" s="43"/>
      <c r="I72" s="87"/>
      <c r="J72" s="88"/>
    </row>
    <row r="73" spans="2:11" ht="13" x14ac:dyDescent="0.15">
      <c r="B73" s="42"/>
      <c r="C73" s="43"/>
      <c r="D73" s="43"/>
      <c r="E73" s="43"/>
      <c r="F73" s="43"/>
      <c r="G73" s="43"/>
      <c r="H73" s="43"/>
      <c r="I73" s="87"/>
      <c r="J73" s="88"/>
    </row>
    <row r="74" spans="2:11" ht="13" x14ac:dyDescent="0.15">
      <c r="B74" s="42"/>
      <c r="C74" s="43"/>
      <c r="D74" s="43"/>
      <c r="E74" s="43"/>
      <c r="F74" s="43"/>
      <c r="G74" s="43"/>
      <c r="H74" s="43"/>
      <c r="I74" s="87"/>
      <c r="J74" s="88"/>
    </row>
    <row r="75" spans="2:11" ht="13" x14ac:dyDescent="0.15">
      <c r="B75" s="42"/>
      <c r="C75" s="43"/>
      <c r="D75" s="43"/>
      <c r="E75" s="43"/>
      <c r="F75" s="43"/>
      <c r="G75" s="43"/>
      <c r="H75" s="43"/>
      <c r="I75" s="87"/>
      <c r="J75" s="88"/>
    </row>
    <row r="76" spans="2:11" ht="13" x14ac:dyDescent="0.15">
      <c r="B76" s="42"/>
      <c r="C76" s="43"/>
      <c r="D76" s="43"/>
      <c r="E76" s="43"/>
      <c r="F76" s="43"/>
      <c r="G76" s="43"/>
      <c r="H76" s="43"/>
      <c r="I76" s="87"/>
      <c r="J76" s="88"/>
    </row>
    <row r="77" spans="2:11" ht="13" x14ac:dyDescent="0.15">
      <c r="B77" s="42"/>
      <c r="C77" s="43"/>
      <c r="D77" s="43"/>
      <c r="E77" s="43"/>
      <c r="F77" s="43"/>
      <c r="G77" s="43"/>
      <c r="H77" s="43"/>
      <c r="I77" s="87"/>
      <c r="J77" s="88"/>
    </row>
    <row r="78" spans="2:11" ht="13" x14ac:dyDescent="0.15">
      <c r="B78" s="42"/>
      <c r="C78" s="43"/>
      <c r="D78" s="43"/>
      <c r="E78" s="43"/>
      <c r="F78" s="43"/>
      <c r="G78" s="43"/>
      <c r="H78" s="43"/>
      <c r="I78" s="87"/>
      <c r="J78" s="88"/>
    </row>
    <row r="79" spans="2:11" ht="13" x14ac:dyDescent="0.15">
      <c r="B79" s="42"/>
      <c r="C79" s="43"/>
      <c r="D79" s="43"/>
      <c r="E79" s="43"/>
      <c r="F79" s="43"/>
      <c r="G79" s="43"/>
      <c r="H79" s="43"/>
      <c r="I79" s="87"/>
      <c r="J79" s="88"/>
    </row>
    <row r="80" spans="2:11" ht="13" x14ac:dyDescent="0.15">
      <c r="B80" s="42"/>
      <c r="C80" s="43"/>
      <c r="D80" s="43"/>
      <c r="E80" s="43"/>
      <c r="F80" s="43"/>
      <c r="G80" s="43"/>
      <c r="H80" s="43"/>
      <c r="I80" s="87"/>
      <c r="J80" s="88"/>
    </row>
    <row r="81" spans="2:10" ht="13" x14ac:dyDescent="0.15">
      <c r="B81" s="42"/>
      <c r="C81" s="43"/>
      <c r="D81" s="43"/>
      <c r="E81" s="43"/>
      <c r="F81" s="43"/>
      <c r="G81" s="43"/>
      <c r="H81" s="43"/>
      <c r="I81" s="87"/>
      <c r="J81" s="88"/>
    </row>
    <row r="82" spans="2:10" ht="13" x14ac:dyDescent="0.15">
      <c r="B82" s="42"/>
      <c r="C82" s="43"/>
      <c r="D82" s="43"/>
      <c r="E82" s="43"/>
      <c r="F82" s="43"/>
      <c r="G82" s="43"/>
      <c r="H82" s="43"/>
      <c r="I82" s="87"/>
      <c r="J82" s="88"/>
    </row>
    <row r="83" spans="2:10" ht="13" x14ac:dyDescent="0.15">
      <c r="B83" s="42"/>
      <c r="C83" s="43"/>
      <c r="D83" s="43"/>
      <c r="E83" s="43"/>
      <c r="F83" s="43"/>
      <c r="G83" s="43"/>
      <c r="H83" s="43"/>
      <c r="I83" s="87"/>
      <c r="J83" s="88"/>
    </row>
    <row r="84" spans="2:10" ht="13" x14ac:dyDescent="0.15">
      <c r="B84" s="42"/>
      <c r="C84" s="43"/>
      <c r="D84" s="43"/>
      <c r="E84" s="43"/>
      <c r="F84" s="43"/>
      <c r="G84" s="43"/>
      <c r="H84" s="43"/>
      <c r="I84" s="87"/>
      <c r="J84" s="88"/>
    </row>
    <row r="85" spans="2:10" ht="13" x14ac:dyDescent="0.15">
      <c r="B85" s="42"/>
      <c r="C85" s="43"/>
      <c r="D85" s="43"/>
      <c r="E85" s="43"/>
      <c r="F85" s="43"/>
      <c r="G85" s="43"/>
      <c r="H85" s="43"/>
      <c r="I85" s="87"/>
      <c r="J85" s="88"/>
    </row>
    <row r="86" spans="2:10" ht="13" x14ac:dyDescent="0.15">
      <c r="B86" s="42"/>
      <c r="C86" s="43"/>
      <c r="D86" s="43"/>
      <c r="E86" s="43"/>
      <c r="F86" s="43"/>
      <c r="G86" s="43"/>
      <c r="H86" s="43"/>
      <c r="I86" s="87"/>
      <c r="J86" s="88"/>
    </row>
    <row r="87" spans="2:10" ht="13" x14ac:dyDescent="0.15">
      <c r="B87" s="42"/>
      <c r="C87" s="43"/>
      <c r="D87" s="43"/>
      <c r="E87" s="43"/>
      <c r="F87" s="43"/>
      <c r="G87" s="43"/>
      <c r="H87" s="43"/>
      <c r="I87" s="87"/>
      <c r="J87" s="88"/>
    </row>
    <row r="88" spans="2:10" ht="13" x14ac:dyDescent="0.15">
      <c r="B88" s="42"/>
      <c r="C88" s="43"/>
      <c r="D88" s="43"/>
      <c r="E88" s="43"/>
      <c r="F88" s="43"/>
      <c r="G88" s="43"/>
      <c r="H88" s="43"/>
      <c r="I88" s="87"/>
      <c r="J88" s="88"/>
    </row>
    <row r="89" spans="2:10" ht="13" x14ac:dyDescent="0.15">
      <c r="B89" s="42"/>
      <c r="C89" s="43"/>
      <c r="D89" s="43"/>
      <c r="E89" s="43"/>
      <c r="F89" s="43"/>
      <c r="G89" s="43"/>
      <c r="H89" s="43"/>
      <c r="I89" s="87"/>
      <c r="J89" s="88"/>
    </row>
    <row r="90" spans="2:10" ht="13" x14ac:dyDescent="0.15">
      <c r="B90" s="42"/>
      <c r="C90" s="43"/>
      <c r="D90" s="43"/>
      <c r="E90" s="43"/>
      <c r="F90" s="43"/>
      <c r="G90" s="43"/>
      <c r="H90" s="43"/>
      <c r="I90" s="87"/>
      <c r="J90" s="88"/>
    </row>
    <row r="91" spans="2:10" ht="13" x14ac:dyDescent="0.15">
      <c r="B91" s="42"/>
      <c r="C91" s="43"/>
      <c r="D91" s="43"/>
      <c r="E91" s="43"/>
      <c r="F91" s="43"/>
      <c r="G91" s="43"/>
      <c r="H91" s="43"/>
      <c r="I91" s="87"/>
      <c r="J91" s="88"/>
    </row>
    <row r="92" spans="2:10" ht="13" x14ac:dyDescent="0.15">
      <c r="B92" s="42"/>
      <c r="C92" s="43"/>
      <c r="D92" s="43"/>
      <c r="E92" s="43"/>
      <c r="F92" s="43"/>
      <c r="G92" s="43"/>
      <c r="H92" s="43"/>
      <c r="I92" s="87"/>
      <c r="J92" s="88"/>
    </row>
    <row r="93" spans="2:10" ht="13" x14ac:dyDescent="0.15">
      <c r="B93" s="42"/>
      <c r="C93" s="43"/>
      <c r="D93" s="43"/>
      <c r="E93" s="43"/>
      <c r="F93" s="43"/>
      <c r="G93" s="43"/>
      <c r="H93" s="43"/>
      <c r="I93" s="87"/>
      <c r="J93" s="88"/>
    </row>
    <row r="94" spans="2:10" ht="13" x14ac:dyDescent="0.15">
      <c r="B94" s="42"/>
      <c r="C94" s="43"/>
      <c r="D94" s="43"/>
      <c r="E94" s="43"/>
      <c r="F94" s="43"/>
      <c r="G94" s="43"/>
      <c r="H94" s="43"/>
      <c r="I94" s="87"/>
      <c r="J94" s="88"/>
    </row>
    <row r="95" spans="2:10" ht="13" x14ac:dyDescent="0.15">
      <c r="B95" s="42"/>
      <c r="C95" s="43"/>
      <c r="D95" s="43"/>
      <c r="E95" s="43"/>
      <c r="F95" s="43"/>
      <c r="G95" s="43"/>
      <c r="H95" s="43"/>
      <c r="I95" s="87"/>
      <c r="J95" s="88"/>
    </row>
    <row r="96" spans="2:10" ht="13" x14ac:dyDescent="0.15">
      <c r="B96" s="42"/>
      <c r="C96" s="43"/>
      <c r="D96" s="43"/>
      <c r="E96" s="43"/>
      <c r="F96" s="43"/>
      <c r="G96" s="43"/>
      <c r="H96" s="43"/>
      <c r="I96" s="87"/>
      <c r="J96" s="88"/>
    </row>
    <row r="97" spans="2:10" ht="13" x14ac:dyDescent="0.15">
      <c r="B97" s="42"/>
      <c r="C97" s="43"/>
      <c r="D97" s="43"/>
      <c r="E97" s="43"/>
      <c r="F97" s="43"/>
      <c r="G97" s="43"/>
      <c r="H97" s="43"/>
      <c r="I97" s="87"/>
      <c r="J97" s="88"/>
    </row>
    <row r="98" spans="2:10" ht="13" x14ac:dyDescent="0.15">
      <c r="B98" s="42"/>
      <c r="C98" s="43"/>
      <c r="D98" s="43"/>
      <c r="E98" s="43"/>
      <c r="F98" s="43"/>
      <c r="G98" s="43"/>
      <c r="H98" s="43"/>
      <c r="I98" s="87"/>
      <c r="J98" s="88"/>
    </row>
    <row r="99" spans="2:10" ht="13" x14ac:dyDescent="0.15">
      <c r="B99" s="42"/>
      <c r="C99" s="43"/>
      <c r="D99" s="43"/>
      <c r="E99" s="43"/>
      <c r="F99" s="43"/>
      <c r="G99" s="43"/>
      <c r="H99" s="43"/>
      <c r="I99" s="87"/>
      <c r="J99" s="88"/>
    </row>
    <row r="100" spans="2:10" ht="13" x14ac:dyDescent="0.15">
      <c r="B100" s="42"/>
      <c r="C100" s="43"/>
      <c r="D100" s="43"/>
      <c r="E100" s="43"/>
      <c r="F100" s="43"/>
      <c r="G100" s="43"/>
      <c r="H100" s="43"/>
      <c r="I100" s="87"/>
      <c r="J100" s="88"/>
    </row>
    <row r="101" spans="2:10" ht="13" x14ac:dyDescent="0.15">
      <c r="B101" s="42"/>
      <c r="C101" s="43"/>
      <c r="D101" s="43"/>
      <c r="E101" s="43"/>
      <c r="F101" s="43"/>
      <c r="G101" s="43"/>
      <c r="H101" s="43"/>
      <c r="I101" s="87"/>
      <c r="J101" s="88"/>
    </row>
    <row r="102" spans="2:10" ht="13" x14ac:dyDescent="0.15">
      <c r="B102" s="42"/>
      <c r="C102" s="43"/>
      <c r="D102" s="43"/>
      <c r="E102" s="43"/>
      <c r="F102" s="43"/>
      <c r="G102" s="43"/>
      <c r="H102" s="43"/>
      <c r="I102" s="87"/>
      <c r="J102" s="88"/>
    </row>
    <row r="103" spans="2:10" ht="13" x14ac:dyDescent="0.15">
      <c r="B103" s="42"/>
      <c r="C103" s="43"/>
      <c r="D103" s="43"/>
      <c r="E103" s="43"/>
      <c r="F103" s="43"/>
      <c r="G103" s="43"/>
      <c r="H103" s="43"/>
      <c r="I103" s="87"/>
      <c r="J103" s="88"/>
    </row>
    <row r="104" spans="2:10" ht="13" x14ac:dyDescent="0.15">
      <c r="B104" s="42"/>
      <c r="C104" s="43"/>
      <c r="D104" s="43"/>
      <c r="E104" s="43"/>
      <c r="F104" s="43"/>
      <c r="G104" s="43"/>
      <c r="H104" s="43"/>
      <c r="I104" s="87"/>
      <c r="J104" s="88"/>
    </row>
    <row r="105" spans="2:10" ht="13" x14ac:dyDescent="0.15">
      <c r="B105" s="42"/>
      <c r="C105" s="43"/>
      <c r="D105" s="43"/>
      <c r="E105" s="43"/>
      <c r="F105" s="43"/>
      <c r="G105" s="43"/>
      <c r="H105" s="43"/>
      <c r="I105" s="87"/>
      <c r="J105" s="88"/>
    </row>
    <row r="106" spans="2:10" ht="13" x14ac:dyDescent="0.15">
      <c r="B106" s="42"/>
      <c r="C106" s="43"/>
      <c r="D106" s="43"/>
      <c r="E106" s="43"/>
      <c r="F106" s="43"/>
      <c r="G106" s="43"/>
      <c r="H106" s="43"/>
      <c r="I106" s="87"/>
      <c r="J106" s="88"/>
    </row>
    <row r="107" spans="2:10" ht="13" x14ac:dyDescent="0.15">
      <c r="B107" s="42"/>
      <c r="C107" s="43"/>
      <c r="D107" s="43"/>
      <c r="E107" s="43"/>
      <c r="F107" s="43"/>
      <c r="G107" s="43"/>
      <c r="H107" s="43"/>
      <c r="I107" s="87"/>
      <c r="J107" s="88"/>
    </row>
    <row r="108" spans="2:10" ht="13" x14ac:dyDescent="0.15">
      <c r="B108" s="42"/>
      <c r="C108" s="43"/>
      <c r="D108" s="43"/>
      <c r="E108" s="43"/>
      <c r="F108" s="43"/>
      <c r="G108" s="43"/>
      <c r="H108" s="43"/>
      <c r="I108" s="87"/>
      <c r="J108" s="88"/>
    </row>
    <row r="109" spans="2:10" ht="13" x14ac:dyDescent="0.15">
      <c r="B109" s="42"/>
      <c r="C109" s="43"/>
      <c r="D109" s="43"/>
      <c r="E109" s="43"/>
      <c r="F109" s="43"/>
      <c r="G109" s="43"/>
      <c r="H109" s="43"/>
      <c r="I109" s="87"/>
      <c r="J109" s="88"/>
    </row>
    <row r="110" spans="2:10" ht="13" x14ac:dyDescent="0.15">
      <c r="B110" s="42"/>
      <c r="C110" s="43"/>
      <c r="D110" s="43"/>
      <c r="E110" s="43"/>
      <c r="F110" s="43"/>
      <c r="G110" s="43"/>
      <c r="H110" s="43"/>
      <c r="I110" s="87"/>
      <c r="J110" s="88"/>
    </row>
    <row r="111" spans="2:10" ht="13" x14ac:dyDescent="0.15">
      <c r="B111" s="42"/>
      <c r="C111" s="43"/>
      <c r="D111" s="43"/>
      <c r="E111" s="43"/>
      <c r="F111" s="43"/>
      <c r="G111" s="43"/>
      <c r="H111" s="43"/>
      <c r="I111" s="87"/>
      <c r="J111" s="88"/>
    </row>
    <row r="112" spans="2:10" ht="13" x14ac:dyDescent="0.15">
      <c r="B112" s="42"/>
      <c r="C112" s="43"/>
      <c r="D112" s="43"/>
      <c r="E112" s="43"/>
      <c r="F112" s="43"/>
      <c r="G112" s="43"/>
      <c r="H112" s="43"/>
      <c r="I112" s="87"/>
      <c r="J112" s="88"/>
    </row>
    <row r="113" spans="2:10" ht="13" x14ac:dyDescent="0.15">
      <c r="B113" s="42"/>
      <c r="C113" s="43"/>
      <c r="D113" s="43"/>
      <c r="E113" s="43"/>
      <c r="F113" s="43"/>
      <c r="G113" s="43"/>
      <c r="H113" s="43"/>
      <c r="I113" s="87"/>
      <c r="J113" s="88"/>
    </row>
    <row r="114" spans="2:10" ht="13" x14ac:dyDescent="0.15">
      <c r="B114" s="42"/>
      <c r="C114" s="43"/>
      <c r="D114" s="43"/>
      <c r="E114" s="43"/>
      <c r="F114" s="43"/>
      <c r="G114" s="43"/>
      <c r="H114" s="43"/>
      <c r="I114" s="87"/>
      <c r="J114" s="88"/>
    </row>
    <row r="115" spans="2:10" ht="13" x14ac:dyDescent="0.15">
      <c r="B115" s="42"/>
      <c r="C115" s="43"/>
      <c r="D115" s="43"/>
      <c r="E115" s="43"/>
      <c r="F115" s="43"/>
      <c r="G115" s="43"/>
      <c r="H115" s="43"/>
      <c r="I115" s="87"/>
      <c r="J115" s="88"/>
    </row>
    <row r="116" spans="2:10" ht="13" x14ac:dyDescent="0.15">
      <c r="B116" s="42"/>
      <c r="C116" s="43"/>
      <c r="D116" s="43"/>
      <c r="E116" s="43"/>
      <c r="F116" s="43"/>
      <c r="G116" s="43"/>
      <c r="H116" s="43"/>
      <c r="I116" s="87"/>
      <c r="J116" s="88"/>
    </row>
    <row r="117" spans="2:10" ht="13" x14ac:dyDescent="0.15">
      <c r="B117" s="42"/>
      <c r="C117" s="43"/>
      <c r="D117" s="43"/>
      <c r="E117" s="43"/>
      <c r="F117" s="43"/>
      <c r="G117" s="43"/>
      <c r="H117" s="43"/>
      <c r="I117" s="87"/>
      <c r="J117" s="88"/>
    </row>
    <row r="118" spans="2:10" ht="13" x14ac:dyDescent="0.15">
      <c r="B118" s="42"/>
      <c r="C118" s="43"/>
      <c r="D118" s="43"/>
      <c r="E118" s="43"/>
      <c r="F118" s="43"/>
      <c r="G118" s="43"/>
      <c r="H118" s="43"/>
      <c r="I118" s="87"/>
      <c r="J118" s="88"/>
    </row>
    <row r="119" spans="2:10" ht="13" x14ac:dyDescent="0.15">
      <c r="B119" s="42"/>
      <c r="C119" s="43"/>
      <c r="D119" s="43"/>
      <c r="E119" s="43"/>
      <c r="F119" s="43"/>
      <c r="G119" s="43"/>
      <c r="H119" s="43"/>
      <c r="I119" s="87"/>
      <c r="J119" s="88"/>
    </row>
    <row r="120" spans="2:10" ht="13" x14ac:dyDescent="0.15">
      <c r="B120" s="42"/>
      <c r="C120" s="43"/>
      <c r="D120" s="43"/>
      <c r="E120" s="43"/>
      <c r="F120" s="43"/>
      <c r="G120" s="43"/>
      <c r="H120" s="43"/>
      <c r="I120" s="87"/>
      <c r="J120" s="88"/>
    </row>
    <row r="121" spans="2:10" ht="13" x14ac:dyDescent="0.15">
      <c r="B121" s="42"/>
      <c r="C121" s="43"/>
      <c r="D121" s="43"/>
      <c r="E121" s="43"/>
      <c r="F121" s="43"/>
      <c r="G121" s="43"/>
      <c r="H121" s="43"/>
      <c r="I121" s="87"/>
      <c r="J121" s="88"/>
    </row>
    <row r="122" spans="2:10" ht="13" x14ac:dyDescent="0.15">
      <c r="B122" s="42"/>
      <c r="C122" s="43"/>
      <c r="D122" s="43"/>
      <c r="E122" s="43"/>
      <c r="F122" s="43"/>
      <c r="G122" s="43"/>
      <c r="H122" s="43"/>
      <c r="I122" s="87"/>
      <c r="J122" s="88"/>
    </row>
    <row r="123" spans="2:10" ht="13" x14ac:dyDescent="0.15">
      <c r="B123" s="42"/>
      <c r="C123" s="43"/>
      <c r="D123" s="43"/>
      <c r="E123" s="43"/>
      <c r="F123" s="43"/>
      <c r="G123" s="43"/>
      <c r="H123" s="43"/>
      <c r="I123" s="87"/>
      <c r="J123" s="88"/>
    </row>
    <row r="124" spans="2:10" ht="13" x14ac:dyDescent="0.15">
      <c r="B124" s="42"/>
      <c r="C124" s="43"/>
      <c r="D124" s="43"/>
      <c r="E124" s="43"/>
      <c r="F124" s="43"/>
      <c r="G124" s="43"/>
      <c r="H124" s="43"/>
      <c r="I124" s="87"/>
      <c r="J124" s="88"/>
    </row>
    <row r="125" spans="2:10" ht="13" x14ac:dyDescent="0.15">
      <c r="B125" s="42"/>
      <c r="C125" s="43"/>
      <c r="D125" s="43"/>
      <c r="E125" s="43"/>
      <c r="F125" s="43"/>
      <c r="G125" s="43"/>
      <c r="H125" s="43"/>
      <c r="I125" s="87"/>
      <c r="J125" s="88"/>
    </row>
    <row r="126" spans="2:10" ht="13" x14ac:dyDescent="0.15">
      <c r="B126" s="42"/>
      <c r="C126" s="43"/>
      <c r="D126" s="43"/>
      <c r="E126" s="43"/>
      <c r="F126" s="43"/>
      <c r="G126" s="43"/>
      <c r="H126" s="43"/>
      <c r="I126" s="87"/>
      <c r="J126" s="88"/>
    </row>
    <row r="127" spans="2:10" ht="13" x14ac:dyDescent="0.15">
      <c r="B127" s="42"/>
      <c r="C127" s="43"/>
      <c r="D127" s="43"/>
      <c r="E127" s="43"/>
      <c r="F127" s="43"/>
      <c r="G127" s="43"/>
      <c r="H127" s="43"/>
      <c r="I127" s="87"/>
      <c r="J127" s="88"/>
    </row>
    <row r="128" spans="2:10" ht="13" x14ac:dyDescent="0.15">
      <c r="B128" s="42"/>
      <c r="C128" s="43"/>
      <c r="D128" s="43"/>
      <c r="E128" s="43"/>
      <c r="F128" s="43"/>
      <c r="G128" s="43"/>
      <c r="H128" s="43"/>
      <c r="I128" s="87"/>
      <c r="J128" s="88"/>
    </row>
    <row r="129" spans="2:10" ht="13" x14ac:dyDescent="0.15">
      <c r="B129" s="42"/>
      <c r="C129" s="43"/>
      <c r="D129" s="43"/>
      <c r="E129" s="43"/>
      <c r="F129" s="43"/>
      <c r="G129" s="43"/>
      <c r="H129" s="43"/>
      <c r="I129" s="87"/>
      <c r="J129" s="88"/>
    </row>
    <row r="130" spans="2:10" ht="13" x14ac:dyDescent="0.15">
      <c r="B130" s="42"/>
      <c r="C130" s="43"/>
      <c r="D130" s="43"/>
      <c r="E130" s="43"/>
      <c r="F130" s="43"/>
      <c r="G130" s="43"/>
      <c r="H130" s="43"/>
      <c r="I130" s="87"/>
      <c r="J130" s="88"/>
    </row>
    <row r="131" spans="2:10" ht="13" x14ac:dyDescent="0.15">
      <c r="B131" s="42"/>
      <c r="C131" s="43"/>
      <c r="D131" s="43"/>
      <c r="E131" s="43"/>
      <c r="F131" s="43"/>
      <c r="G131" s="43"/>
      <c r="H131" s="43"/>
      <c r="I131" s="87"/>
      <c r="J131" s="88"/>
    </row>
    <row r="132" spans="2:10" ht="13" x14ac:dyDescent="0.15">
      <c r="B132" s="42"/>
      <c r="C132" s="43"/>
      <c r="D132" s="43"/>
      <c r="E132" s="43"/>
      <c r="F132" s="43"/>
      <c r="G132" s="43"/>
      <c r="H132" s="43"/>
      <c r="I132" s="87"/>
      <c r="J132" s="88"/>
    </row>
    <row r="133" spans="2:10" ht="13" x14ac:dyDescent="0.15">
      <c r="B133" s="42"/>
      <c r="C133" s="43"/>
      <c r="D133" s="43"/>
      <c r="E133" s="43"/>
      <c r="F133" s="43"/>
      <c r="G133" s="43"/>
      <c r="H133" s="43"/>
      <c r="I133" s="87"/>
      <c r="J133" s="88"/>
    </row>
    <row r="134" spans="2:10" ht="13" x14ac:dyDescent="0.15">
      <c r="B134" s="42"/>
      <c r="C134" s="43"/>
      <c r="D134" s="43"/>
      <c r="E134" s="43"/>
      <c r="F134" s="43"/>
      <c r="G134" s="43"/>
      <c r="H134" s="43"/>
      <c r="I134" s="87"/>
      <c r="J134" s="88"/>
    </row>
    <row r="135" spans="2:10" ht="13" x14ac:dyDescent="0.15">
      <c r="B135" s="42"/>
      <c r="C135" s="43"/>
      <c r="D135" s="43"/>
      <c r="E135" s="43"/>
      <c r="F135" s="43"/>
      <c r="G135" s="43"/>
      <c r="H135" s="43"/>
      <c r="I135" s="87"/>
      <c r="J135" s="88"/>
    </row>
    <row r="136" spans="2:10" ht="13" x14ac:dyDescent="0.15">
      <c r="B136" s="42"/>
      <c r="C136" s="43"/>
      <c r="D136" s="43"/>
      <c r="E136" s="43"/>
      <c r="F136" s="43"/>
      <c r="G136" s="43"/>
      <c r="H136" s="43"/>
      <c r="I136" s="87"/>
      <c r="J136" s="88"/>
    </row>
    <row r="137" spans="2:10" ht="13" x14ac:dyDescent="0.15">
      <c r="B137" s="42"/>
      <c r="C137" s="43"/>
      <c r="D137" s="43"/>
      <c r="E137" s="43"/>
      <c r="F137" s="43"/>
      <c r="G137" s="43"/>
      <c r="H137" s="43"/>
      <c r="I137" s="87"/>
      <c r="J137" s="88"/>
    </row>
    <row r="138" spans="2:10" ht="13" x14ac:dyDescent="0.15">
      <c r="B138" s="42"/>
      <c r="C138" s="43"/>
      <c r="D138" s="43"/>
      <c r="E138" s="43"/>
      <c r="F138" s="43"/>
      <c r="G138" s="43"/>
      <c r="H138" s="43"/>
      <c r="I138" s="87"/>
      <c r="J138" s="88"/>
    </row>
    <row r="139" spans="2:10" ht="13" x14ac:dyDescent="0.15">
      <c r="B139" s="42"/>
      <c r="C139" s="43"/>
      <c r="D139" s="43"/>
      <c r="E139" s="43"/>
      <c r="F139" s="43"/>
      <c r="G139" s="43"/>
      <c r="H139" s="43"/>
      <c r="I139" s="87"/>
      <c r="J139" s="88"/>
    </row>
    <row r="140" spans="2:10" ht="13" x14ac:dyDescent="0.15">
      <c r="B140" s="42"/>
      <c r="C140" s="43"/>
      <c r="D140" s="43"/>
      <c r="E140" s="43"/>
      <c r="F140" s="43"/>
      <c r="G140" s="43"/>
      <c r="H140" s="43"/>
      <c r="I140" s="87"/>
      <c r="J140" s="88"/>
    </row>
    <row r="141" spans="2:10" ht="13" x14ac:dyDescent="0.15">
      <c r="B141" s="42"/>
      <c r="C141" s="43"/>
      <c r="D141" s="43"/>
      <c r="E141" s="43"/>
      <c r="F141" s="43"/>
      <c r="G141" s="43"/>
      <c r="H141" s="43"/>
      <c r="I141" s="87"/>
      <c r="J141" s="88"/>
    </row>
    <row r="142" spans="2:10" ht="13" x14ac:dyDescent="0.15">
      <c r="B142" s="42"/>
      <c r="C142" s="43"/>
      <c r="D142" s="43"/>
      <c r="E142" s="43"/>
      <c r="F142" s="43"/>
      <c r="G142" s="43"/>
      <c r="H142" s="43"/>
      <c r="I142" s="87"/>
      <c r="J142" s="88"/>
    </row>
    <row r="143" spans="2:10" ht="13" x14ac:dyDescent="0.15">
      <c r="B143" s="42"/>
      <c r="C143" s="43"/>
      <c r="D143" s="43"/>
      <c r="E143" s="43"/>
      <c r="F143" s="43"/>
      <c r="G143" s="43"/>
      <c r="H143" s="43"/>
      <c r="I143" s="87"/>
      <c r="J143" s="88"/>
    </row>
    <row r="144" spans="2:10" ht="13" x14ac:dyDescent="0.15">
      <c r="B144" s="42"/>
      <c r="C144" s="43"/>
      <c r="D144" s="43"/>
      <c r="E144" s="43"/>
      <c r="F144" s="43"/>
      <c r="G144" s="43"/>
      <c r="H144" s="43"/>
      <c r="I144" s="87"/>
      <c r="J144" s="88"/>
    </row>
    <row r="145" spans="2:10" ht="13" x14ac:dyDescent="0.15">
      <c r="B145" s="42"/>
      <c r="C145" s="43"/>
      <c r="D145" s="43"/>
      <c r="E145" s="43"/>
      <c r="F145" s="43"/>
      <c r="G145" s="43"/>
      <c r="H145" s="43"/>
      <c r="I145" s="87"/>
      <c r="J145" s="88"/>
    </row>
    <row r="146" spans="2:10" ht="13" x14ac:dyDescent="0.15">
      <c r="B146" s="42"/>
      <c r="C146" s="43"/>
      <c r="D146" s="43"/>
      <c r="E146" s="43"/>
      <c r="F146" s="43"/>
      <c r="G146" s="43"/>
      <c r="H146" s="43"/>
      <c r="I146" s="87"/>
      <c r="J146" s="88"/>
    </row>
    <row r="147" spans="2:10" ht="13" x14ac:dyDescent="0.15">
      <c r="B147" s="42"/>
      <c r="C147" s="43"/>
      <c r="D147" s="43"/>
      <c r="E147" s="43"/>
      <c r="F147" s="43"/>
      <c r="G147" s="43"/>
      <c r="H147" s="43"/>
      <c r="I147" s="87"/>
      <c r="J147" s="88"/>
    </row>
    <row r="148" spans="2:10" ht="13" x14ac:dyDescent="0.15">
      <c r="B148" s="42"/>
      <c r="C148" s="43"/>
      <c r="D148" s="43"/>
      <c r="E148" s="43"/>
      <c r="F148" s="43"/>
      <c r="G148" s="43"/>
      <c r="H148" s="43"/>
      <c r="I148" s="87"/>
      <c r="J148" s="88"/>
    </row>
    <row r="149" spans="2:10" ht="13" x14ac:dyDescent="0.15">
      <c r="B149" s="42"/>
      <c r="C149" s="43"/>
      <c r="D149" s="43"/>
      <c r="E149" s="43"/>
      <c r="F149" s="43"/>
      <c r="G149" s="43"/>
      <c r="H149" s="43"/>
      <c r="I149" s="87"/>
      <c r="J149" s="88"/>
    </row>
    <row r="150" spans="2:10" ht="13" x14ac:dyDescent="0.15">
      <c r="B150" s="42"/>
      <c r="C150" s="43"/>
      <c r="D150" s="43"/>
      <c r="E150" s="43"/>
      <c r="F150" s="43"/>
      <c r="G150" s="43"/>
      <c r="H150" s="43"/>
      <c r="I150" s="87"/>
      <c r="J150" s="88"/>
    </row>
    <row r="151" spans="2:10" ht="13" x14ac:dyDescent="0.15">
      <c r="B151" s="42"/>
      <c r="C151" s="43"/>
      <c r="D151" s="43"/>
      <c r="E151" s="43"/>
      <c r="F151" s="43"/>
      <c r="G151" s="43"/>
      <c r="H151" s="43"/>
      <c r="I151" s="87"/>
      <c r="J151" s="88"/>
    </row>
    <row r="152" spans="2:10" ht="13" x14ac:dyDescent="0.15">
      <c r="B152" s="42"/>
      <c r="C152" s="43"/>
      <c r="D152" s="43"/>
      <c r="E152" s="43"/>
      <c r="F152" s="43"/>
      <c r="G152" s="43"/>
      <c r="H152" s="43"/>
      <c r="I152" s="87"/>
      <c r="J152" s="88"/>
    </row>
    <row r="153" spans="2:10" ht="13" x14ac:dyDescent="0.15">
      <c r="B153" s="42"/>
      <c r="C153" s="43"/>
      <c r="D153" s="43"/>
      <c r="E153" s="43"/>
      <c r="F153" s="43"/>
      <c r="G153" s="43"/>
      <c r="H153" s="43"/>
      <c r="I153" s="87"/>
      <c r="J153" s="88"/>
    </row>
    <row r="154" spans="2:10" ht="13" x14ac:dyDescent="0.15">
      <c r="B154" s="42"/>
      <c r="C154" s="43"/>
      <c r="D154" s="43"/>
      <c r="E154" s="43"/>
      <c r="F154" s="43"/>
      <c r="G154" s="43"/>
      <c r="H154" s="43"/>
      <c r="I154" s="87"/>
      <c r="J154" s="88"/>
    </row>
    <row r="155" spans="2:10" ht="13" x14ac:dyDescent="0.15">
      <c r="B155" s="42"/>
      <c r="C155" s="43"/>
      <c r="D155" s="43"/>
      <c r="E155" s="43"/>
      <c r="F155" s="43"/>
      <c r="G155" s="43"/>
      <c r="H155" s="43"/>
      <c r="I155" s="87"/>
      <c r="J155" s="88"/>
    </row>
    <row r="156" spans="2:10" ht="13" x14ac:dyDescent="0.15">
      <c r="B156" s="42"/>
      <c r="C156" s="43"/>
      <c r="D156" s="43"/>
      <c r="E156" s="43"/>
      <c r="F156" s="43"/>
      <c r="G156" s="43"/>
      <c r="H156" s="43"/>
      <c r="I156" s="87"/>
      <c r="J156" s="88"/>
    </row>
    <row r="157" spans="2:10" ht="13" x14ac:dyDescent="0.15">
      <c r="B157" s="42"/>
      <c r="C157" s="43"/>
      <c r="D157" s="43"/>
      <c r="E157" s="43"/>
      <c r="F157" s="43"/>
      <c r="G157" s="43"/>
      <c r="H157" s="43"/>
      <c r="I157" s="87"/>
      <c r="J157" s="88"/>
    </row>
    <row r="158" spans="2:10" ht="13" x14ac:dyDescent="0.15">
      <c r="B158" s="42"/>
      <c r="C158" s="43"/>
      <c r="D158" s="43"/>
      <c r="E158" s="43"/>
      <c r="F158" s="43"/>
      <c r="G158" s="43"/>
      <c r="H158" s="43"/>
      <c r="I158" s="87"/>
      <c r="J158" s="88"/>
    </row>
    <row r="159" spans="2:10" ht="13" x14ac:dyDescent="0.15">
      <c r="B159" s="42"/>
      <c r="C159" s="43"/>
      <c r="D159" s="43"/>
      <c r="E159" s="43"/>
      <c r="F159" s="43"/>
      <c r="G159" s="43"/>
      <c r="H159" s="43"/>
      <c r="I159" s="87"/>
      <c r="J159" s="88"/>
    </row>
    <row r="160" spans="2:10" ht="13" x14ac:dyDescent="0.15">
      <c r="B160" s="42"/>
      <c r="C160" s="43"/>
      <c r="D160" s="43"/>
      <c r="E160" s="43"/>
      <c r="F160" s="43"/>
      <c r="G160" s="43"/>
      <c r="H160" s="43"/>
      <c r="I160" s="87"/>
      <c r="J160" s="88"/>
    </row>
    <row r="161" spans="2:10" ht="13" x14ac:dyDescent="0.15">
      <c r="B161" s="42"/>
      <c r="C161" s="43"/>
      <c r="D161" s="43"/>
      <c r="E161" s="43"/>
      <c r="F161" s="43"/>
      <c r="G161" s="43"/>
      <c r="H161" s="43"/>
      <c r="I161" s="87"/>
      <c r="J161" s="88"/>
    </row>
    <row r="162" spans="2:10" ht="13" x14ac:dyDescent="0.15">
      <c r="B162" s="42"/>
      <c r="C162" s="43"/>
      <c r="D162" s="43"/>
      <c r="E162" s="43"/>
      <c r="F162" s="43"/>
      <c r="G162" s="43"/>
      <c r="H162" s="43"/>
      <c r="I162" s="87"/>
      <c r="J162" s="88"/>
    </row>
    <row r="163" spans="2:10" ht="13" x14ac:dyDescent="0.15">
      <c r="B163" s="42"/>
      <c r="C163" s="43"/>
      <c r="D163" s="43"/>
      <c r="E163" s="43"/>
      <c r="F163" s="43"/>
      <c r="G163" s="43"/>
      <c r="H163" s="43"/>
      <c r="I163" s="87"/>
      <c r="J163" s="88"/>
    </row>
    <row r="164" spans="2:10" ht="13" x14ac:dyDescent="0.15">
      <c r="B164" s="42"/>
      <c r="C164" s="43"/>
      <c r="D164" s="43"/>
      <c r="E164" s="43"/>
      <c r="F164" s="43"/>
      <c r="G164" s="43"/>
      <c r="H164" s="43"/>
      <c r="I164" s="87"/>
      <c r="J164" s="88"/>
    </row>
    <row r="165" spans="2:10" ht="13" x14ac:dyDescent="0.15">
      <c r="B165" s="42"/>
      <c r="C165" s="43"/>
      <c r="D165" s="43"/>
      <c r="E165" s="43"/>
      <c r="F165" s="43"/>
      <c r="G165" s="43"/>
      <c r="H165" s="43"/>
      <c r="I165" s="87"/>
      <c r="J165" s="88"/>
    </row>
    <row r="166" spans="2:10" ht="13" x14ac:dyDescent="0.15">
      <c r="B166" s="42"/>
      <c r="C166" s="43"/>
      <c r="D166" s="43"/>
      <c r="E166" s="43"/>
      <c r="F166" s="43"/>
      <c r="G166" s="43"/>
      <c r="H166" s="43"/>
      <c r="I166" s="87"/>
      <c r="J166" s="88"/>
    </row>
    <row r="167" spans="2:10" ht="13" x14ac:dyDescent="0.15">
      <c r="B167" s="42"/>
      <c r="C167" s="43"/>
      <c r="D167" s="43"/>
      <c r="E167" s="43"/>
      <c r="F167" s="43"/>
      <c r="G167" s="43"/>
      <c r="H167" s="43"/>
      <c r="I167" s="87"/>
      <c r="J167" s="88"/>
    </row>
    <row r="168" spans="2:10" ht="13" x14ac:dyDescent="0.15">
      <c r="B168" s="42"/>
      <c r="C168" s="43"/>
      <c r="D168" s="43"/>
      <c r="E168" s="43"/>
      <c r="F168" s="43"/>
      <c r="G168" s="43"/>
      <c r="H168" s="43"/>
      <c r="I168" s="87"/>
      <c r="J168" s="88"/>
    </row>
    <row r="169" spans="2:10" ht="13" x14ac:dyDescent="0.15">
      <c r="B169" s="42"/>
      <c r="C169" s="43"/>
      <c r="D169" s="43"/>
      <c r="E169" s="43"/>
      <c r="F169" s="43"/>
      <c r="G169" s="43"/>
      <c r="H169" s="43"/>
      <c r="I169" s="87"/>
      <c r="J169" s="88"/>
    </row>
    <row r="170" spans="2:10" ht="13" x14ac:dyDescent="0.15">
      <c r="B170" s="42"/>
      <c r="C170" s="43"/>
      <c r="D170" s="43"/>
      <c r="E170" s="43"/>
      <c r="F170" s="43"/>
      <c r="G170" s="43"/>
      <c r="H170" s="43"/>
      <c r="I170" s="87"/>
      <c r="J170" s="88"/>
    </row>
    <row r="171" spans="2:10" ht="13" x14ac:dyDescent="0.15">
      <c r="B171" s="42"/>
      <c r="C171" s="43"/>
      <c r="D171" s="43"/>
      <c r="E171" s="43"/>
      <c r="F171" s="43"/>
      <c r="G171" s="43"/>
      <c r="H171" s="43"/>
      <c r="I171" s="87"/>
      <c r="J171" s="88"/>
    </row>
    <row r="172" spans="2:10" ht="13" x14ac:dyDescent="0.15">
      <c r="B172" s="42"/>
      <c r="C172" s="43"/>
      <c r="D172" s="43"/>
      <c r="E172" s="43"/>
      <c r="F172" s="43"/>
      <c r="G172" s="43"/>
      <c r="H172" s="43"/>
      <c r="I172" s="87"/>
      <c r="J172" s="88"/>
    </row>
    <row r="173" spans="2:10" ht="13" x14ac:dyDescent="0.15">
      <c r="B173" s="42"/>
      <c r="C173" s="43"/>
      <c r="D173" s="43"/>
      <c r="E173" s="43"/>
      <c r="F173" s="43"/>
      <c r="G173" s="43"/>
      <c r="H173" s="43"/>
      <c r="I173" s="87"/>
      <c r="J173" s="88"/>
    </row>
    <row r="174" spans="2:10" ht="13" x14ac:dyDescent="0.15">
      <c r="B174" s="42"/>
      <c r="C174" s="43"/>
      <c r="D174" s="43"/>
      <c r="E174" s="43"/>
      <c r="F174" s="43"/>
      <c r="G174" s="43"/>
      <c r="H174" s="43"/>
      <c r="I174" s="87"/>
      <c r="J174" s="88"/>
    </row>
    <row r="175" spans="2:10" ht="13" x14ac:dyDescent="0.15">
      <c r="B175" s="42"/>
      <c r="C175" s="43"/>
      <c r="D175" s="43"/>
      <c r="E175" s="43"/>
      <c r="F175" s="43"/>
      <c r="G175" s="43"/>
      <c r="H175" s="43"/>
      <c r="I175" s="87"/>
      <c r="J175" s="88"/>
    </row>
    <row r="176" spans="2:10" ht="13" x14ac:dyDescent="0.15">
      <c r="B176" s="42"/>
      <c r="C176" s="43"/>
      <c r="D176" s="43"/>
      <c r="E176" s="43"/>
      <c r="F176" s="43"/>
      <c r="G176" s="43"/>
      <c r="H176" s="43"/>
      <c r="I176" s="87"/>
      <c r="J176" s="88"/>
    </row>
    <row r="177" spans="2:10" ht="13" x14ac:dyDescent="0.15">
      <c r="B177" s="42"/>
      <c r="C177" s="43"/>
      <c r="D177" s="43"/>
      <c r="E177" s="43"/>
      <c r="F177" s="43"/>
      <c r="G177" s="43"/>
      <c r="H177" s="43"/>
      <c r="I177" s="87"/>
      <c r="J177" s="88"/>
    </row>
    <row r="178" spans="2:10" ht="13" x14ac:dyDescent="0.15">
      <c r="B178" s="42"/>
      <c r="C178" s="43"/>
      <c r="D178" s="43"/>
      <c r="E178" s="43"/>
      <c r="F178" s="43"/>
      <c r="G178" s="43"/>
      <c r="H178" s="43"/>
      <c r="I178" s="87"/>
      <c r="J178" s="88"/>
    </row>
    <row r="179" spans="2:10" ht="13" x14ac:dyDescent="0.15">
      <c r="B179" s="42"/>
      <c r="C179" s="43"/>
      <c r="D179" s="43"/>
      <c r="E179" s="43"/>
      <c r="F179" s="43"/>
      <c r="G179" s="43"/>
      <c r="H179" s="43"/>
      <c r="I179" s="87"/>
      <c r="J179" s="88"/>
    </row>
    <row r="180" spans="2:10" ht="13" x14ac:dyDescent="0.15">
      <c r="B180" s="42"/>
      <c r="C180" s="43"/>
      <c r="D180" s="43"/>
      <c r="E180" s="43"/>
      <c r="F180" s="43"/>
      <c r="G180" s="43"/>
      <c r="H180" s="43"/>
      <c r="I180" s="87"/>
      <c r="J180" s="88"/>
    </row>
    <row r="181" spans="2:10" ht="13" x14ac:dyDescent="0.15">
      <c r="B181" s="42"/>
      <c r="C181" s="43"/>
      <c r="D181" s="43"/>
      <c r="E181" s="43"/>
      <c r="F181" s="43"/>
      <c r="G181" s="43"/>
      <c r="H181" s="43"/>
      <c r="I181" s="87"/>
      <c r="J181" s="88"/>
    </row>
    <row r="182" spans="2:10" ht="13" x14ac:dyDescent="0.15">
      <c r="B182" s="42"/>
      <c r="C182" s="43"/>
      <c r="D182" s="43"/>
      <c r="E182" s="43"/>
      <c r="F182" s="43"/>
      <c r="G182" s="43"/>
      <c r="H182" s="43"/>
      <c r="I182" s="87"/>
      <c r="J182" s="88"/>
    </row>
    <row r="183" spans="2:10" ht="13" x14ac:dyDescent="0.15">
      <c r="B183" s="42"/>
      <c r="C183" s="43"/>
      <c r="D183" s="43"/>
      <c r="E183" s="43"/>
      <c r="F183" s="43"/>
      <c r="G183" s="43"/>
      <c r="H183" s="43"/>
      <c r="I183" s="87"/>
      <c r="J183" s="88"/>
    </row>
    <row r="184" spans="2:10" ht="13" x14ac:dyDescent="0.15">
      <c r="B184" s="42"/>
      <c r="C184" s="43"/>
      <c r="D184" s="43"/>
      <c r="E184" s="43"/>
      <c r="F184" s="43"/>
      <c r="G184" s="43"/>
      <c r="H184" s="43"/>
      <c r="I184" s="87"/>
      <c r="J184" s="88"/>
    </row>
    <row r="185" spans="2:10" ht="13" x14ac:dyDescent="0.15">
      <c r="B185" s="42"/>
      <c r="C185" s="43"/>
      <c r="D185" s="43"/>
      <c r="E185" s="43"/>
      <c r="F185" s="43"/>
      <c r="G185" s="43"/>
      <c r="H185" s="43"/>
      <c r="I185" s="87"/>
      <c r="J185" s="88"/>
    </row>
    <row r="186" spans="2:10" ht="13" x14ac:dyDescent="0.15">
      <c r="B186" s="42"/>
      <c r="C186" s="43"/>
      <c r="D186" s="43"/>
      <c r="E186" s="43"/>
      <c r="F186" s="43"/>
      <c r="G186" s="43"/>
      <c r="H186" s="43"/>
      <c r="I186" s="87"/>
      <c r="J186" s="88"/>
    </row>
    <row r="187" spans="2:10" ht="13" x14ac:dyDescent="0.15">
      <c r="B187" s="42"/>
      <c r="C187" s="43"/>
      <c r="D187" s="43"/>
      <c r="E187" s="43"/>
      <c r="F187" s="43"/>
      <c r="G187" s="43"/>
      <c r="H187" s="43"/>
      <c r="I187" s="87"/>
      <c r="J187" s="88"/>
    </row>
    <row r="188" spans="2:10" ht="13" x14ac:dyDescent="0.15">
      <c r="B188" s="42"/>
      <c r="C188" s="43"/>
      <c r="D188" s="43"/>
      <c r="E188" s="43"/>
      <c r="F188" s="43"/>
      <c r="G188" s="43"/>
      <c r="H188" s="43"/>
      <c r="I188" s="87"/>
      <c r="J188" s="88"/>
    </row>
    <row r="189" spans="2:10" ht="13" x14ac:dyDescent="0.15">
      <c r="B189" s="42"/>
      <c r="C189" s="43"/>
      <c r="D189" s="43"/>
      <c r="E189" s="43"/>
      <c r="F189" s="43"/>
      <c r="G189" s="43"/>
      <c r="H189" s="43"/>
      <c r="I189" s="87"/>
      <c r="J189" s="88"/>
    </row>
    <row r="190" spans="2:10" ht="13" x14ac:dyDescent="0.15">
      <c r="B190" s="42"/>
      <c r="C190" s="43"/>
      <c r="D190" s="43"/>
      <c r="E190" s="43"/>
      <c r="F190" s="43"/>
      <c r="G190" s="43"/>
      <c r="H190" s="43"/>
      <c r="I190" s="87"/>
      <c r="J190" s="88"/>
    </row>
    <row r="191" spans="2:10" ht="13" x14ac:dyDescent="0.15">
      <c r="B191" s="42"/>
      <c r="C191" s="43"/>
      <c r="D191" s="43"/>
      <c r="E191" s="43"/>
      <c r="F191" s="43"/>
      <c r="G191" s="43"/>
      <c r="H191" s="43"/>
      <c r="I191" s="87"/>
      <c r="J191" s="88"/>
    </row>
    <row r="192" spans="2:10" ht="13" x14ac:dyDescent="0.15">
      <c r="B192" s="42"/>
      <c r="C192" s="43"/>
      <c r="D192" s="43"/>
      <c r="E192" s="43"/>
      <c r="F192" s="43"/>
      <c r="G192" s="43"/>
      <c r="H192" s="43"/>
      <c r="I192" s="87"/>
      <c r="J192" s="88"/>
    </row>
    <row r="193" spans="2:10" ht="13" x14ac:dyDescent="0.15">
      <c r="B193" s="42"/>
      <c r="C193" s="43"/>
      <c r="D193" s="43"/>
      <c r="E193" s="43"/>
      <c r="F193" s="43"/>
      <c r="G193" s="43"/>
      <c r="H193" s="43"/>
      <c r="I193" s="87"/>
      <c r="J193" s="88"/>
    </row>
    <row r="194" spans="2:10" ht="13" x14ac:dyDescent="0.15">
      <c r="B194" s="42"/>
      <c r="C194" s="43"/>
      <c r="D194" s="43"/>
      <c r="E194" s="43"/>
      <c r="F194" s="43"/>
      <c r="G194" s="43"/>
      <c r="H194" s="43"/>
      <c r="I194" s="87"/>
      <c r="J194" s="88"/>
    </row>
    <row r="195" spans="2:10" ht="13" x14ac:dyDescent="0.15">
      <c r="B195" s="42"/>
      <c r="C195" s="43"/>
      <c r="D195" s="43"/>
      <c r="E195" s="43"/>
      <c r="F195" s="43"/>
      <c r="G195" s="43"/>
      <c r="H195" s="43"/>
      <c r="I195" s="87"/>
      <c r="J195" s="88"/>
    </row>
    <row r="196" spans="2:10" ht="13" x14ac:dyDescent="0.15">
      <c r="B196" s="42"/>
      <c r="C196" s="43"/>
      <c r="D196" s="43"/>
      <c r="E196" s="43"/>
      <c r="F196" s="43"/>
      <c r="G196" s="43"/>
      <c r="H196" s="43"/>
      <c r="I196" s="87"/>
      <c r="J196" s="88"/>
    </row>
    <row r="197" spans="2:10" ht="13" x14ac:dyDescent="0.15">
      <c r="B197" s="42"/>
      <c r="C197" s="43"/>
      <c r="D197" s="43"/>
      <c r="E197" s="43"/>
      <c r="F197" s="43"/>
      <c r="G197" s="43"/>
      <c r="H197" s="43"/>
      <c r="I197" s="87"/>
      <c r="J197" s="88"/>
    </row>
    <row r="198" spans="2:10" ht="13" x14ac:dyDescent="0.15">
      <c r="B198" s="42"/>
      <c r="C198" s="43"/>
      <c r="D198" s="43"/>
      <c r="E198" s="43"/>
      <c r="F198" s="43"/>
      <c r="G198" s="43"/>
      <c r="H198" s="43"/>
      <c r="I198" s="87"/>
      <c r="J198" s="88"/>
    </row>
    <row r="199" spans="2:10" ht="13" x14ac:dyDescent="0.15">
      <c r="B199" s="42"/>
      <c r="C199" s="43"/>
      <c r="D199" s="43"/>
      <c r="E199" s="43"/>
      <c r="F199" s="43"/>
      <c r="G199" s="43"/>
      <c r="H199" s="43"/>
      <c r="I199" s="87"/>
      <c r="J199" s="88"/>
    </row>
    <row r="200" spans="2:10" ht="13" x14ac:dyDescent="0.15">
      <c r="B200" s="42"/>
      <c r="C200" s="43"/>
      <c r="D200" s="43"/>
      <c r="E200" s="43"/>
      <c r="F200" s="43"/>
      <c r="G200" s="43"/>
      <c r="H200" s="43"/>
      <c r="I200" s="87"/>
      <c r="J200" s="88"/>
    </row>
    <row r="201" spans="2:10" ht="13" x14ac:dyDescent="0.15">
      <c r="B201" s="42"/>
      <c r="C201" s="43"/>
      <c r="D201" s="43"/>
      <c r="E201" s="43"/>
      <c r="F201" s="43"/>
      <c r="G201" s="43"/>
      <c r="H201" s="43"/>
      <c r="I201" s="87"/>
      <c r="J201" s="88"/>
    </row>
    <row r="202" spans="2:10" ht="13" x14ac:dyDescent="0.15">
      <c r="B202" s="42"/>
      <c r="C202" s="43"/>
      <c r="D202" s="43"/>
      <c r="E202" s="43"/>
      <c r="F202" s="43"/>
      <c r="G202" s="43"/>
      <c r="H202" s="43"/>
      <c r="I202" s="87"/>
      <c r="J202" s="88"/>
    </row>
    <row r="203" spans="2:10" ht="13" x14ac:dyDescent="0.15">
      <c r="B203" s="42"/>
      <c r="C203" s="43"/>
      <c r="D203" s="43"/>
      <c r="E203" s="43"/>
      <c r="F203" s="43"/>
      <c r="G203" s="43"/>
      <c r="H203" s="43"/>
      <c r="I203" s="87"/>
      <c r="J203" s="88"/>
    </row>
    <row r="204" spans="2:10" ht="13" x14ac:dyDescent="0.15">
      <c r="B204" s="42"/>
      <c r="C204" s="43"/>
      <c r="D204" s="43"/>
      <c r="E204" s="43"/>
      <c r="F204" s="43"/>
      <c r="G204" s="43"/>
      <c r="H204" s="43"/>
      <c r="I204" s="87"/>
      <c r="J204" s="88"/>
    </row>
    <row r="205" spans="2:10" ht="13" x14ac:dyDescent="0.15">
      <c r="B205" s="42"/>
      <c r="C205" s="43"/>
      <c r="D205" s="43"/>
      <c r="E205" s="43"/>
      <c r="F205" s="43"/>
      <c r="G205" s="43"/>
      <c r="H205" s="43"/>
      <c r="I205" s="87"/>
      <c r="J205" s="88"/>
    </row>
    <row r="206" spans="2:10" ht="13" x14ac:dyDescent="0.15">
      <c r="B206" s="42"/>
      <c r="C206" s="43"/>
      <c r="D206" s="43"/>
      <c r="E206" s="43"/>
      <c r="F206" s="43"/>
      <c r="G206" s="43"/>
      <c r="H206" s="43"/>
      <c r="I206" s="87"/>
      <c r="J206" s="88"/>
    </row>
    <row r="207" spans="2:10" ht="13" x14ac:dyDescent="0.15">
      <c r="B207" s="42"/>
      <c r="C207" s="43"/>
      <c r="D207" s="43"/>
      <c r="E207" s="43"/>
      <c r="F207" s="43"/>
      <c r="G207" s="43"/>
      <c r="H207" s="43"/>
      <c r="I207" s="87"/>
      <c r="J207" s="88"/>
    </row>
    <row r="208" spans="2:10" ht="13" x14ac:dyDescent="0.15">
      <c r="B208" s="42"/>
      <c r="C208" s="43"/>
      <c r="D208" s="43"/>
      <c r="E208" s="43"/>
      <c r="F208" s="43"/>
      <c r="G208" s="43"/>
      <c r="H208" s="43"/>
      <c r="I208" s="87"/>
      <c r="J208" s="88"/>
    </row>
    <row r="209" spans="2:10" ht="13" x14ac:dyDescent="0.15">
      <c r="B209" s="42"/>
      <c r="C209" s="43"/>
      <c r="D209" s="43"/>
      <c r="E209" s="43"/>
      <c r="F209" s="43"/>
      <c r="G209" s="43"/>
      <c r="H209" s="43"/>
      <c r="I209" s="87"/>
      <c r="J209" s="88"/>
    </row>
    <row r="210" spans="2:10" ht="13" x14ac:dyDescent="0.15">
      <c r="B210" s="42"/>
      <c r="C210" s="43"/>
      <c r="D210" s="43"/>
      <c r="E210" s="43"/>
      <c r="F210" s="43"/>
      <c r="G210" s="43"/>
      <c r="H210" s="43"/>
      <c r="I210" s="87"/>
      <c r="J210" s="88"/>
    </row>
    <row r="211" spans="2:10" ht="13" x14ac:dyDescent="0.15">
      <c r="B211" s="42"/>
      <c r="C211" s="43"/>
      <c r="D211" s="43"/>
      <c r="E211" s="43"/>
      <c r="F211" s="43"/>
      <c r="G211" s="43"/>
      <c r="H211" s="43"/>
      <c r="I211" s="87"/>
      <c r="J211" s="88"/>
    </row>
    <row r="212" spans="2:10" ht="13" x14ac:dyDescent="0.15">
      <c r="B212" s="42"/>
      <c r="C212" s="43"/>
      <c r="D212" s="43"/>
      <c r="E212" s="43"/>
      <c r="F212" s="43"/>
      <c r="G212" s="43"/>
      <c r="H212" s="43"/>
      <c r="I212" s="87"/>
      <c r="J212" s="88"/>
    </row>
    <row r="213" spans="2:10" ht="13" x14ac:dyDescent="0.15">
      <c r="B213" s="42"/>
      <c r="C213" s="43"/>
      <c r="D213" s="43"/>
      <c r="E213" s="43"/>
      <c r="F213" s="43"/>
      <c r="G213" s="43"/>
      <c r="H213" s="43"/>
      <c r="I213" s="87"/>
      <c r="J213" s="88"/>
    </row>
    <row r="214" spans="2:10" ht="13" x14ac:dyDescent="0.15">
      <c r="B214" s="42"/>
      <c r="C214" s="43"/>
      <c r="D214" s="43"/>
      <c r="E214" s="43"/>
      <c r="F214" s="43"/>
      <c r="G214" s="43"/>
      <c r="H214" s="43"/>
      <c r="I214" s="87"/>
      <c r="J214" s="88"/>
    </row>
    <row r="215" spans="2:10" ht="13" x14ac:dyDescent="0.15">
      <c r="B215" s="42"/>
      <c r="C215" s="43"/>
      <c r="D215" s="43"/>
      <c r="E215" s="43"/>
      <c r="F215" s="43"/>
      <c r="G215" s="43"/>
      <c r="H215" s="43"/>
      <c r="I215" s="87"/>
      <c r="J215" s="88"/>
    </row>
    <row r="216" spans="2:10" ht="13" x14ac:dyDescent="0.15">
      <c r="B216" s="42"/>
      <c r="C216" s="43"/>
      <c r="D216" s="43"/>
      <c r="E216" s="43"/>
      <c r="F216" s="43"/>
      <c r="G216" s="43"/>
      <c r="H216" s="43"/>
      <c r="I216" s="87"/>
      <c r="J216" s="88"/>
    </row>
    <row r="217" spans="2:10" ht="13" x14ac:dyDescent="0.15">
      <c r="B217" s="42"/>
      <c r="C217" s="43"/>
      <c r="D217" s="43"/>
      <c r="E217" s="43"/>
      <c r="F217" s="43"/>
      <c r="G217" s="43"/>
      <c r="H217" s="43"/>
      <c r="I217" s="87"/>
      <c r="J217" s="88"/>
    </row>
    <row r="218" spans="2:10" ht="13" x14ac:dyDescent="0.15">
      <c r="B218" s="42"/>
      <c r="C218" s="43"/>
      <c r="D218" s="43"/>
      <c r="E218" s="43"/>
      <c r="F218" s="43"/>
      <c r="G218" s="43"/>
      <c r="H218" s="43"/>
      <c r="I218" s="87"/>
      <c r="J218" s="88"/>
    </row>
    <row r="219" spans="2:10" ht="13" x14ac:dyDescent="0.15">
      <c r="B219" s="42"/>
      <c r="C219" s="43"/>
      <c r="D219" s="43"/>
      <c r="E219" s="43"/>
      <c r="F219" s="43"/>
      <c r="G219" s="43"/>
      <c r="H219" s="43"/>
      <c r="I219" s="87"/>
      <c r="J219" s="88"/>
    </row>
    <row r="220" spans="2:10" ht="13" x14ac:dyDescent="0.15">
      <c r="B220" s="42"/>
      <c r="C220" s="43"/>
      <c r="D220" s="43"/>
      <c r="E220" s="43"/>
      <c r="F220" s="43"/>
      <c r="G220" s="43"/>
      <c r="H220" s="43"/>
      <c r="I220" s="87"/>
      <c r="J220" s="88"/>
    </row>
    <row r="221" spans="2:10" ht="13" x14ac:dyDescent="0.15">
      <c r="B221" s="42"/>
      <c r="C221" s="43"/>
      <c r="D221" s="43"/>
      <c r="E221" s="43"/>
      <c r="F221" s="43"/>
      <c r="G221" s="43"/>
      <c r="H221" s="43"/>
      <c r="I221" s="87"/>
      <c r="J221" s="88"/>
    </row>
    <row r="222" spans="2:10" ht="13" x14ac:dyDescent="0.15">
      <c r="B222" s="42"/>
      <c r="C222" s="43"/>
      <c r="D222" s="43"/>
      <c r="E222" s="43"/>
      <c r="F222" s="43"/>
      <c r="G222" s="43"/>
      <c r="H222" s="43"/>
      <c r="I222" s="87"/>
      <c r="J222" s="88"/>
    </row>
    <row r="223" spans="2:10" ht="13" x14ac:dyDescent="0.15">
      <c r="B223" s="42"/>
      <c r="C223" s="43"/>
      <c r="D223" s="43"/>
      <c r="E223" s="43"/>
      <c r="F223" s="43"/>
      <c r="G223" s="43"/>
      <c r="H223" s="43"/>
      <c r="I223" s="87"/>
      <c r="J223" s="88"/>
    </row>
    <row r="224" spans="2:10" ht="13" x14ac:dyDescent="0.15">
      <c r="B224" s="42"/>
      <c r="C224" s="43"/>
      <c r="D224" s="43"/>
      <c r="E224" s="43"/>
      <c r="F224" s="43"/>
      <c r="G224" s="43"/>
      <c r="H224" s="43"/>
      <c r="I224" s="87"/>
      <c r="J224" s="88"/>
    </row>
    <row r="225" spans="2:10" ht="13" x14ac:dyDescent="0.15">
      <c r="B225" s="42"/>
      <c r="C225" s="43"/>
      <c r="D225" s="43"/>
      <c r="E225" s="43"/>
      <c r="F225" s="43"/>
      <c r="G225" s="43"/>
      <c r="H225" s="43"/>
      <c r="I225" s="87"/>
      <c r="J225" s="88"/>
    </row>
    <row r="226" spans="2:10" ht="13" x14ac:dyDescent="0.15">
      <c r="B226" s="42"/>
      <c r="C226" s="43"/>
      <c r="D226" s="43"/>
      <c r="E226" s="43"/>
      <c r="F226" s="43"/>
      <c r="G226" s="43"/>
      <c r="H226" s="43"/>
      <c r="I226" s="87"/>
      <c r="J226" s="88"/>
    </row>
    <row r="227" spans="2:10" ht="13" x14ac:dyDescent="0.15">
      <c r="B227" s="42"/>
      <c r="C227" s="43"/>
      <c r="D227" s="43"/>
      <c r="E227" s="43"/>
      <c r="F227" s="43"/>
      <c r="G227" s="43"/>
      <c r="H227" s="43"/>
      <c r="I227" s="87"/>
      <c r="J227" s="88"/>
    </row>
    <row r="228" spans="2:10" ht="13" x14ac:dyDescent="0.15">
      <c r="B228" s="42"/>
      <c r="C228" s="43"/>
      <c r="D228" s="43"/>
      <c r="E228" s="43"/>
      <c r="F228" s="43"/>
      <c r="G228" s="43"/>
      <c r="H228" s="43"/>
      <c r="I228" s="87"/>
      <c r="J228" s="88"/>
    </row>
    <row r="229" spans="2:10" ht="13" x14ac:dyDescent="0.15">
      <c r="B229" s="42"/>
      <c r="C229" s="43"/>
      <c r="D229" s="43"/>
      <c r="E229" s="43"/>
      <c r="F229" s="43"/>
      <c r="G229" s="43"/>
      <c r="H229" s="43"/>
      <c r="I229" s="87"/>
      <c r="J229" s="88"/>
    </row>
    <row r="230" spans="2:10" ht="13" x14ac:dyDescent="0.15">
      <c r="B230" s="42"/>
      <c r="C230" s="43"/>
      <c r="D230" s="43"/>
      <c r="E230" s="43"/>
      <c r="F230" s="43"/>
      <c r="G230" s="43"/>
      <c r="H230" s="43"/>
      <c r="I230" s="87"/>
      <c r="J230" s="88"/>
    </row>
    <row r="231" spans="2:10" ht="13" x14ac:dyDescent="0.15">
      <c r="B231" s="42"/>
      <c r="C231" s="43"/>
      <c r="D231" s="43"/>
      <c r="E231" s="43"/>
      <c r="F231" s="43"/>
      <c r="G231" s="43"/>
      <c r="H231" s="43"/>
      <c r="I231" s="87"/>
      <c r="J231" s="88"/>
    </row>
    <row r="232" spans="2:10" ht="13" x14ac:dyDescent="0.15">
      <c r="B232" s="42"/>
      <c r="C232" s="43"/>
      <c r="D232" s="43"/>
      <c r="E232" s="43"/>
      <c r="F232" s="43"/>
      <c r="G232" s="43"/>
      <c r="H232" s="43"/>
      <c r="I232" s="87"/>
      <c r="J232" s="88"/>
    </row>
    <row r="233" spans="2:10" ht="13" x14ac:dyDescent="0.15">
      <c r="B233" s="42"/>
      <c r="C233" s="43"/>
      <c r="D233" s="43"/>
      <c r="E233" s="43"/>
      <c r="F233" s="43"/>
      <c r="G233" s="43"/>
      <c r="H233" s="43"/>
      <c r="I233" s="87"/>
      <c r="J233" s="88"/>
    </row>
    <row r="234" spans="2:10" ht="13" x14ac:dyDescent="0.15">
      <c r="B234" s="42"/>
      <c r="C234" s="43"/>
      <c r="D234" s="43"/>
      <c r="E234" s="43"/>
      <c r="F234" s="43"/>
      <c r="G234" s="43"/>
      <c r="H234" s="43"/>
      <c r="I234" s="87"/>
      <c r="J234" s="88"/>
    </row>
    <row r="235" spans="2:10" ht="13" x14ac:dyDescent="0.15">
      <c r="B235" s="42"/>
      <c r="C235" s="43"/>
      <c r="D235" s="43"/>
      <c r="E235" s="43"/>
      <c r="F235" s="43"/>
      <c r="G235" s="43"/>
      <c r="H235" s="43"/>
      <c r="I235" s="87"/>
      <c r="J235" s="88"/>
    </row>
    <row r="236" spans="2:10" ht="13" x14ac:dyDescent="0.15">
      <c r="B236" s="42"/>
      <c r="C236" s="43"/>
      <c r="D236" s="43"/>
      <c r="E236" s="43"/>
      <c r="F236" s="43"/>
      <c r="G236" s="43"/>
      <c r="H236" s="43"/>
      <c r="I236" s="87"/>
      <c r="J236" s="88"/>
    </row>
    <row r="237" spans="2:10" ht="13" x14ac:dyDescent="0.15">
      <c r="B237" s="42"/>
      <c r="C237" s="43"/>
      <c r="D237" s="43"/>
      <c r="E237" s="43"/>
      <c r="F237" s="43"/>
      <c r="G237" s="43"/>
      <c r="H237" s="43"/>
      <c r="I237" s="87"/>
      <c r="J237" s="88"/>
    </row>
    <row r="238" spans="2:10" ht="13" x14ac:dyDescent="0.15">
      <c r="B238" s="42"/>
      <c r="C238" s="43"/>
      <c r="D238" s="43"/>
      <c r="E238" s="43"/>
      <c r="F238" s="43"/>
      <c r="G238" s="43"/>
      <c r="H238" s="43"/>
      <c r="I238" s="87"/>
      <c r="J238" s="88"/>
    </row>
    <row r="239" spans="2:10" ht="13" x14ac:dyDescent="0.15">
      <c r="B239" s="42"/>
      <c r="C239" s="43"/>
      <c r="D239" s="43"/>
      <c r="E239" s="43"/>
      <c r="F239" s="43"/>
      <c r="G239" s="43"/>
      <c r="H239" s="43"/>
      <c r="I239" s="87"/>
      <c r="J239" s="88"/>
    </row>
    <row r="240" spans="2:10" ht="13" x14ac:dyDescent="0.15">
      <c r="B240" s="42"/>
      <c r="C240" s="43"/>
      <c r="D240" s="43"/>
      <c r="E240" s="43"/>
      <c r="F240" s="43"/>
      <c r="G240" s="43"/>
      <c r="H240" s="43"/>
      <c r="I240" s="87"/>
      <c r="J240" s="88"/>
    </row>
    <row r="241" spans="2:10" ht="13" x14ac:dyDescent="0.15">
      <c r="B241" s="42"/>
      <c r="C241" s="43"/>
      <c r="D241" s="43"/>
      <c r="E241" s="43"/>
      <c r="F241" s="43"/>
      <c r="G241" s="43"/>
      <c r="H241" s="43"/>
      <c r="I241" s="87"/>
      <c r="J241" s="88"/>
    </row>
    <row r="242" spans="2:10" ht="13" x14ac:dyDescent="0.15">
      <c r="B242" s="42"/>
      <c r="C242" s="43"/>
      <c r="D242" s="43"/>
      <c r="E242" s="43"/>
      <c r="F242" s="43"/>
      <c r="G242" s="43"/>
      <c r="H242" s="43"/>
      <c r="I242" s="87"/>
      <c r="J242" s="88"/>
    </row>
    <row r="243" spans="2:10" ht="13" x14ac:dyDescent="0.15">
      <c r="B243" s="42"/>
      <c r="C243" s="43"/>
      <c r="D243" s="43"/>
      <c r="E243" s="43"/>
      <c r="F243" s="43"/>
      <c r="G243" s="43"/>
      <c r="H243" s="43"/>
      <c r="I243" s="87"/>
      <c r="J243" s="88"/>
    </row>
    <row r="244" spans="2:10" ht="13" x14ac:dyDescent="0.15">
      <c r="B244" s="42"/>
      <c r="C244" s="43"/>
      <c r="D244" s="43"/>
      <c r="E244" s="43"/>
      <c r="F244" s="43"/>
      <c r="G244" s="43"/>
      <c r="H244" s="43"/>
      <c r="I244" s="87"/>
      <c r="J244" s="88"/>
    </row>
    <row r="245" spans="2:10" ht="13" x14ac:dyDescent="0.15">
      <c r="B245" s="42"/>
      <c r="C245" s="43"/>
      <c r="D245" s="43"/>
      <c r="E245" s="43"/>
      <c r="F245" s="43"/>
      <c r="G245" s="43"/>
      <c r="H245" s="43"/>
      <c r="I245" s="87"/>
      <c r="J245" s="88"/>
    </row>
    <row r="246" spans="2:10" ht="13" x14ac:dyDescent="0.15">
      <c r="B246" s="42"/>
      <c r="C246" s="43"/>
      <c r="D246" s="43"/>
      <c r="E246" s="43"/>
      <c r="F246" s="43"/>
      <c r="G246" s="43"/>
      <c r="H246" s="43"/>
      <c r="I246" s="87"/>
      <c r="J246" s="88"/>
    </row>
    <row r="247" spans="2:10" ht="13" x14ac:dyDescent="0.15">
      <c r="B247" s="42"/>
      <c r="C247" s="43"/>
      <c r="D247" s="43"/>
      <c r="E247" s="43"/>
      <c r="F247" s="43"/>
      <c r="G247" s="43"/>
      <c r="H247" s="43"/>
      <c r="I247" s="87"/>
      <c r="J247" s="88"/>
    </row>
    <row r="248" spans="2:10" ht="13" x14ac:dyDescent="0.15">
      <c r="B248" s="42"/>
      <c r="C248" s="43"/>
      <c r="D248" s="43"/>
      <c r="E248" s="43"/>
      <c r="F248" s="43"/>
      <c r="G248" s="43"/>
      <c r="H248" s="43"/>
      <c r="I248" s="87"/>
      <c r="J248" s="88"/>
    </row>
    <row r="249" spans="2:10" ht="13" x14ac:dyDescent="0.15">
      <c r="B249" s="42"/>
      <c r="C249" s="43"/>
      <c r="D249" s="43"/>
      <c r="E249" s="43"/>
      <c r="F249" s="43"/>
      <c r="G249" s="43"/>
      <c r="H249" s="43"/>
      <c r="I249" s="87"/>
      <c r="J249" s="88"/>
    </row>
    <row r="250" spans="2:10" ht="13" x14ac:dyDescent="0.15">
      <c r="B250" s="42"/>
      <c r="C250" s="43"/>
      <c r="D250" s="43"/>
      <c r="E250" s="43"/>
      <c r="F250" s="43"/>
      <c r="G250" s="43"/>
      <c r="H250" s="43"/>
      <c r="I250" s="87"/>
      <c r="J250" s="88"/>
    </row>
    <row r="251" spans="2:10" ht="13" x14ac:dyDescent="0.15">
      <c r="B251" s="42"/>
      <c r="C251" s="43"/>
      <c r="D251" s="43"/>
      <c r="E251" s="43"/>
      <c r="F251" s="43"/>
      <c r="G251" s="43"/>
      <c r="H251" s="43"/>
      <c r="I251" s="87"/>
      <c r="J251" s="88"/>
    </row>
    <row r="252" spans="2:10" ht="13" x14ac:dyDescent="0.15">
      <c r="B252" s="42"/>
      <c r="C252" s="43"/>
      <c r="D252" s="43"/>
      <c r="E252" s="43"/>
      <c r="F252" s="43"/>
      <c r="G252" s="43"/>
      <c r="H252" s="43"/>
      <c r="I252" s="87"/>
      <c r="J252" s="88"/>
    </row>
    <row r="253" spans="2:10" ht="13" x14ac:dyDescent="0.15">
      <c r="B253" s="42"/>
      <c r="C253" s="43"/>
      <c r="D253" s="43"/>
      <c r="E253" s="43"/>
      <c r="F253" s="43"/>
      <c r="G253" s="43"/>
      <c r="H253" s="43"/>
      <c r="I253" s="87"/>
      <c r="J253" s="88"/>
    </row>
    <row r="254" spans="2:10" ht="13" x14ac:dyDescent="0.15">
      <c r="B254" s="42"/>
      <c r="C254" s="43"/>
      <c r="D254" s="43"/>
      <c r="E254" s="43"/>
      <c r="F254" s="43"/>
      <c r="G254" s="43"/>
      <c r="H254" s="43"/>
      <c r="I254" s="87"/>
      <c r="J254" s="88"/>
    </row>
    <row r="255" spans="2:10" ht="13" x14ac:dyDescent="0.15">
      <c r="B255" s="42"/>
      <c r="C255" s="43"/>
      <c r="D255" s="43"/>
      <c r="E255" s="43"/>
      <c r="F255" s="43"/>
      <c r="G255" s="43"/>
      <c r="H255" s="43"/>
      <c r="I255" s="87"/>
      <c r="J255" s="88"/>
    </row>
    <row r="256" spans="2:10" ht="13" x14ac:dyDescent="0.15">
      <c r="B256" s="42"/>
      <c r="C256" s="43"/>
      <c r="D256" s="43"/>
      <c r="E256" s="43"/>
      <c r="F256" s="43"/>
      <c r="G256" s="43"/>
      <c r="H256" s="43"/>
      <c r="I256" s="87"/>
      <c r="J256" s="88"/>
    </row>
    <row r="257" spans="2:10" ht="13" x14ac:dyDescent="0.15">
      <c r="B257" s="42"/>
      <c r="C257" s="43"/>
      <c r="D257" s="43"/>
      <c r="E257" s="43"/>
      <c r="F257" s="43"/>
      <c r="G257" s="43"/>
      <c r="H257" s="43"/>
      <c r="I257" s="87"/>
      <c r="J257" s="88"/>
    </row>
    <row r="258" spans="2:10" ht="13" x14ac:dyDescent="0.15">
      <c r="B258" s="42"/>
      <c r="C258" s="43"/>
      <c r="D258" s="43"/>
      <c r="E258" s="43"/>
      <c r="F258" s="43"/>
      <c r="G258" s="43"/>
      <c r="H258" s="43"/>
      <c r="I258" s="87"/>
      <c r="J258" s="88"/>
    </row>
    <row r="259" spans="2:10" ht="13" x14ac:dyDescent="0.15">
      <c r="B259" s="42"/>
      <c r="C259" s="43"/>
      <c r="D259" s="43"/>
      <c r="E259" s="43"/>
      <c r="F259" s="43"/>
      <c r="G259" s="43"/>
      <c r="H259" s="43"/>
      <c r="I259" s="87"/>
      <c r="J259" s="88"/>
    </row>
    <row r="260" spans="2:10" ht="13" x14ac:dyDescent="0.15">
      <c r="B260" s="42"/>
      <c r="C260" s="43"/>
      <c r="D260" s="43"/>
      <c r="E260" s="43"/>
      <c r="F260" s="43"/>
      <c r="G260" s="43"/>
      <c r="H260" s="43"/>
      <c r="I260" s="87"/>
      <c r="J260" s="88"/>
    </row>
    <row r="261" spans="2:10" ht="13" x14ac:dyDescent="0.15">
      <c r="B261" s="42"/>
      <c r="C261" s="43"/>
      <c r="D261" s="43"/>
      <c r="E261" s="43"/>
      <c r="F261" s="43"/>
      <c r="G261" s="43"/>
      <c r="H261" s="43"/>
      <c r="I261" s="87"/>
      <c r="J261" s="88"/>
    </row>
    <row r="262" spans="2:10" ht="13" x14ac:dyDescent="0.15">
      <c r="B262" s="42"/>
      <c r="C262" s="43"/>
      <c r="D262" s="43"/>
      <c r="E262" s="43"/>
      <c r="F262" s="43"/>
      <c r="G262" s="43"/>
      <c r="H262" s="43"/>
      <c r="I262" s="87"/>
      <c r="J262" s="88"/>
    </row>
    <row r="263" spans="2:10" ht="13" x14ac:dyDescent="0.15">
      <c r="B263" s="42"/>
      <c r="C263" s="43"/>
      <c r="D263" s="43"/>
      <c r="E263" s="43"/>
      <c r="F263" s="43"/>
      <c r="G263" s="43"/>
      <c r="H263" s="43"/>
      <c r="I263" s="87"/>
      <c r="J263" s="88"/>
    </row>
    <row r="264" spans="2:10" ht="13" x14ac:dyDescent="0.15">
      <c r="B264" s="42"/>
      <c r="C264" s="43"/>
      <c r="D264" s="43"/>
      <c r="E264" s="43"/>
      <c r="F264" s="43"/>
      <c r="G264" s="43"/>
      <c r="H264" s="43"/>
      <c r="I264" s="87"/>
      <c r="J264" s="88"/>
    </row>
    <row r="265" spans="2:10" ht="13" x14ac:dyDescent="0.15">
      <c r="B265" s="42"/>
      <c r="C265" s="43"/>
      <c r="D265" s="43"/>
      <c r="E265" s="43"/>
      <c r="F265" s="43"/>
      <c r="G265" s="43"/>
      <c r="H265" s="43"/>
      <c r="I265" s="87"/>
      <c r="J265" s="88"/>
    </row>
    <row r="266" spans="2:10" ht="13" x14ac:dyDescent="0.15">
      <c r="B266" s="42"/>
      <c r="C266" s="43"/>
      <c r="D266" s="43"/>
      <c r="E266" s="43"/>
      <c r="F266" s="43"/>
      <c r="G266" s="43"/>
      <c r="H266" s="43"/>
      <c r="I266" s="87"/>
      <c r="J266" s="88"/>
    </row>
    <row r="267" spans="2:10" ht="13" x14ac:dyDescent="0.15">
      <c r="B267" s="42"/>
      <c r="C267" s="43"/>
      <c r="D267" s="43"/>
      <c r="E267" s="43"/>
      <c r="F267" s="43"/>
      <c r="G267" s="43"/>
      <c r="H267" s="43"/>
      <c r="I267" s="87"/>
      <c r="J267" s="88"/>
    </row>
    <row r="268" spans="2:10" ht="13" x14ac:dyDescent="0.15">
      <c r="B268" s="42"/>
      <c r="C268" s="43"/>
      <c r="D268" s="43"/>
      <c r="E268" s="43"/>
      <c r="F268" s="43"/>
      <c r="G268" s="43"/>
      <c r="H268" s="43"/>
      <c r="I268" s="87"/>
      <c r="J268" s="88"/>
    </row>
    <row r="269" spans="2:10" ht="13" x14ac:dyDescent="0.15">
      <c r="B269" s="42"/>
      <c r="C269" s="43"/>
      <c r="D269" s="43"/>
      <c r="E269" s="43"/>
      <c r="F269" s="43"/>
      <c r="G269" s="43"/>
      <c r="H269" s="43"/>
      <c r="I269" s="87"/>
      <c r="J269" s="88"/>
    </row>
    <row r="270" spans="2:10" ht="13" x14ac:dyDescent="0.15">
      <c r="B270" s="42"/>
      <c r="C270" s="43"/>
      <c r="D270" s="43"/>
      <c r="E270" s="43"/>
      <c r="F270" s="43"/>
      <c r="G270" s="43"/>
      <c r="H270" s="43"/>
      <c r="I270" s="87"/>
      <c r="J270" s="88"/>
    </row>
    <row r="271" spans="2:10" ht="13" x14ac:dyDescent="0.15">
      <c r="B271" s="42"/>
      <c r="C271" s="43"/>
      <c r="D271" s="43"/>
      <c r="E271" s="43"/>
      <c r="F271" s="43"/>
      <c r="G271" s="43"/>
      <c r="H271" s="43"/>
      <c r="I271" s="87"/>
      <c r="J271" s="88"/>
    </row>
    <row r="272" spans="2:10" ht="13" x14ac:dyDescent="0.15">
      <c r="B272" s="42"/>
      <c r="C272" s="43"/>
      <c r="D272" s="43"/>
      <c r="E272" s="43"/>
      <c r="F272" s="43"/>
      <c r="G272" s="43"/>
      <c r="H272" s="43"/>
      <c r="I272" s="87"/>
      <c r="J272" s="88"/>
    </row>
    <row r="273" spans="2:10" ht="13" x14ac:dyDescent="0.15">
      <c r="B273" s="42"/>
      <c r="C273" s="43"/>
      <c r="D273" s="43"/>
      <c r="E273" s="43"/>
      <c r="F273" s="43"/>
      <c r="G273" s="43"/>
      <c r="H273" s="43"/>
      <c r="I273" s="87"/>
      <c r="J273" s="88"/>
    </row>
    <row r="274" spans="2:10" ht="13" x14ac:dyDescent="0.15">
      <c r="B274" s="42"/>
      <c r="C274" s="43"/>
      <c r="D274" s="43"/>
      <c r="E274" s="43"/>
      <c r="F274" s="43"/>
      <c r="G274" s="43"/>
      <c r="H274" s="43"/>
      <c r="I274" s="87"/>
      <c r="J274" s="88"/>
    </row>
    <row r="275" spans="2:10" ht="13" x14ac:dyDescent="0.15">
      <c r="B275" s="42"/>
      <c r="C275" s="43"/>
      <c r="D275" s="43"/>
      <c r="E275" s="43"/>
      <c r="F275" s="43"/>
      <c r="G275" s="43"/>
      <c r="H275" s="43"/>
      <c r="I275" s="87"/>
      <c r="J275" s="88"/>
    </row>
    <row r="276" spans="2:10" ht="13" x14ac:dyDescent="0.15">
      <c r="B276" s="42"/>
      <c r="C276" s="43"/>
      <c r="D276" s="43"/>
      <c r="E276" s="43"/>
      <c r="F276" s="43"/>
      <c r="G276" s="43"/>
      <c r="H276" s="43"/>
      <c r="I276" s="87"/>
      <c r="J276" s="88"/>
    </row>
    <row r="277" spans="2:10" ht="13" x14ac:dyDescent="0.15">
      <c r="B277" s="42"/>
      <c r="C277" s="43"/>
      <c r="D277" s="43"/>
      <c r="E277" s="43"/>
      <c r="F277" s="43"/>
      <c r="G277" s="43"/>
      <c r="H277" s="43"/>
      <c r="I277" s="87"/>
      <c r="J277" s="88"/>
    </row>
    <row r="278" spans="2:10" ht="13" x14ac:dyDescent="0.15">
      <c r="B278" s="42"/>
      <c r="C278" s="43"/>
      <c r="D278" s="43"/>
      <c r="E278" s="43"/>
      <c r="F278" s="43"/>
      <c r="G278" s="43"/>
      <c r="H278" s="43"/>
      <c r="I278" s="87"/>
      <c r="J278" s="88"/>
    </row>
    <row r="279" spans="2:10" ht="13" x14ac:dyDescent="0.15">
      <c r="B279" s="42"/>
      <c r="C279" s="43"/>
      <c r="D279" s="43"/>
      <c r="E279" s="43"/>
      <c r="F279" s="43"/>
      <c r="G279" s="43"/>
      <c r="H279" s="43"/>
      <c r="I279" s="87"/>
      <c r="J279" s="88"/>
    </row>
    <row r="280" spans="2:10" ht="13" x14ac:dyDescent="0.15">
      <c r="B280" s="42"/>
      <c r="C280" s="43"/>
      <c r="D280" s="43"/>
      <c r="E280" s="43"/>
      <c r="F280" s="43"/>
      <c r="G280" s="43"/>
      <c r="H280" s="43"/>
      <c r="I280" s="87"/>
      <c r="J280" s="88"/>
    </row>
    <row r="281" spans="2:10" ht="13" x14ac:dyDescent="0.15">
      <c r="B281" s="42"/>
      <c r="C281" s="43"/>
      <c r="D281" s="43"/>
      <c r="E281" s="43"/>
      <c r="F281" s="43"/>
      <c r="G281" s="43"/>
      <c r="H281" s="43"/>
      <c r="I281" s="87"/>
      <c r="J281" s="88"/>
    </row>
    <row r="282" spans="2:10" ht="13" x14ac:dyDescent="0.15">
      <c r="B282" s="42"/>
      <c r="C282" s="43"/>
      <c r="D282" s="43"/>
      <c r="E282" s="43"/>
      <c r="F282" s="43"/>
      <c r="G282" s="43"/>
      <c r="H282" s="43"/>
      <c r="I282" s="87"/>
      <c r="J282" s="88"/>
    </row>
    <row r="283" spans="2:10" ht="13" x14ac:dyDescent="0.15">
      <c r="B283" s="42"/>
      <c r="C283" s="43"/>
      <c r="D283" s="43"/>
      <c r="E283" s="43"/>
      <c r="F283" s="43"/>
      <c r="G283" s="43"/>
      <c r="H283" s="43"/>
      <c r="I283" s="87"/>
      <c r="J283" s="88"/>
    </row>
    <row r="284" spans="2:10" ht="13" x14ac:dyDescent="0.15">
      <c r="B284" s="42"/>
      <c r="C284" s="43"/>
      <c r="D284" s="43"/>
      <c r="E284" s="43"/>
      <c r="F284" s="43"/>
      <c r="G284" s="43"/>
      <c r="H284" s="43"/>
      <c r="I284" s="87"/>
      <c r="J284" s="88"/>
    </row>
    <row r="285" spans="2:10" ht="13" x14ac:dyDescent="0.15">
      <c r="B285" s="42"/>
      <c r="C285" s="43"/>
      <c r="D285" s="43"/>
      <c r="E285" s="43"/>
      <c r="F285" s="43"/>
      <c r="G285" s="43"/>
      <c r="H285" s="43"/>
      <c r="I285" s="87"/>
      <c r="J285" s="88"/>
    </row>
    <row r="286" spans="2:10" ht="13" x14ac:dyDescent="0.15">
      <c r="B286" s="42"/>
      <c r="C286" s="43"/>
      <c r="D286" s="43"/>
      <c r="E286" s="43"/>
      <c r="F286" s="43"/>
      <c r="G286" s="43"/>
      <c r="H286" s="43"/>
      <c r="I286" s="87"/>
      <c r="J286" s="88"/>
    </row>
    <row r="287" spans="2:10" ht="13" x14ac:dyDescent="0.15">
      <c r="B287" s="42"/>
      <c r="C287" s="43"/>
      <c r="D287" s="43"/>
      <c r="E287" s="43"/>
      <c r="F287" s="43"/>
      <c r="G287" s="43"/>
      <c r="H287" s="43"/>
      <c r="I287" s="87"/>
      <c r="J287" s="88"/>
    </row>
    <row r="288" spans="2:10" ht="13" x14ac:dyDescent="0.15">
      <c r="B288" s="42"/>
      <c r="C288" s="43"/>
      <c r="D288" s="43"/>
      <c r="E288" s="43"/>
      <c r="F288" s="43"/>
      <c r="G288" s="43"/>
      <c r="H288" s="43"/>
      <c r="I288" s="87"/>
      <c r="J288" s="88"/>
    </row>
    <row r="289" spans="2:10" ht="13" x14ac:dyDescent="0.15">
      <c r="B289" s="42"/>
      <c r="C289" s="43"/>
      <c r="D289" s="43"/>
      <c r="E289" s="43"/>
      <c r="F289" s="43"/>
      <c r="G289" s="43"/>
      <c r="H289" s="43"/>
      <c r="I289" s="87"/>
      <c r="J289" s="88"/>
    </row>
    <row r="290" spans="2:10" ht="13" x14ac:dyDescent="0.15">
      <c r="B290" s="42"/>
      <c r="C290" s="43"/>
      <c r="D290" s="43"/>
      <c r="E290" s="43"/>
      <c r="F290" s="43"/>
      <c r="G290" s="43"/>
      <c r="H290" s="43"/>
      <c r="I290" s="87"/>
      <c r="J290" s="88"/>
    </row>
    <row r="291" spans="2:10" ht="13" x14ac:dyDescent="0.15">
      <c r="B291" s="42"/>
      <c r="C291" s="43"/>
      <c r="D291" s="43"/>
      <c r="E291" s="43"/>
      <c r="F291" s="43"/>
      <c r="G291" s="43"/>
      <c r="H291" s="43"/>
      <c r="I291" s="87"/>
      <c r="J291" s="88"/>
    </row>
    <row r="292" spans="2:10" ht="13" x14ac:dyDescent="0.15">
      <c r="B292" s="42"/>
      <c r="C292" s="43"/>
      <c r="D292" s="43"/>
      <c r="E292" s="43"/>
      <c r="F292" s="43"/>
      <c r="G292" s="43"/>
      <c r="H292" s="43"/>
      <c r="I292" s="87"/>
      <c r="J292" s="88"/>
    </row>
    <row r="293" spans="2:10" ht="13" x14ac:dyDescent="0.15">
      <c r="B293" s="42"/>
      <c r="C293" s="43"/>
      <c r="D293" s="43"/>
      <c r="E293" s="43"/>
      <c r="F293" s="43"/>
      <c r="G293" s="43"/>
      <c r="H293" s="43"/>
      <c r="I293" s="87"/>
      <c r="J293" s="88"/>
    </row>
    <row r="294" spans="2:10" ht="13" x14ac:dyDescent="0.15">
      <c r="B294" s="42"/>
      <c r="C294" s="43"/>
      <c r="D294" s="43"/>
      <c r="E294" s="43"/>
      <c r="F294" s="43"/>
      <c r="G294" s="43"/>
      <c r="H294" s="43"/>
      <c r="I294" s="87"/>
      <c r="J294" s="88"/>
    </row>
    <row r="295" spans="2:10" ht="13" x14ac:dyDescent="0.15">
      <c r="B295" s="42"/>
      <c r="C295" s="43"/>
      <c r="D295" s="43"/>
      <c r="E295" s="43"/>
      <c r="F295" s="43"/>
      <c r="G295" s="43"/>
      <c r="H295" s="43"/>
      <c r="I295" s="87"/>
      <c r="J295" s="88"/>
    </row>
    <row r="296" spans="2:10" ht="13" x14ac:dyDescent="0.15">
      <c r="B296" s="42"/>
      <c r="C296" s="43"/>
      <c r="D296" s="43"/>
      <c r="E296" s="43"/>
      <c r="F296" s="43"/>
      <c r="G296" s="43"/>
      <c r="H296" s="43"/>
      <c r="I296" s="87"/>
      <c r="J296" s="88"/>
    </row>
    <row r="297" spans="2:10" ht="13" x14ac:dyDescent="0.15">
      <c r="B297" s="42"/>
      <c r="C297" s="43"/>
      <c r="D297" s="43"/>
      <c r="E297" s="43"/>
      <c r="F297" s="43"/>
      <c r="G297" s="43"/>
      <c r="H297" s="43"/>
      <c r="I297" s="87"/>
      <c r="J297" s="88"/>
    </row>
    <row r="298" spans="2:10" ht="13" x14ac:dyDescent="0.15">
      <c r="B298" s="42"/>
      <c r="C298" s="43"/>
      <c r="D298" s="43"/>
      <c r="E298" s="43"/>
      <c r="F298" s="43"/>
      <c r="G298" s="43"/>
      <c r="H298" s="43"/>
      <c r="I298" s="87"/>
      <c r="J298" s="88"/>
    </row>
    <row r="299" spans="2:10" ht="13" x14ac:dyDescent="0.15">
      <c r="B299" s="42"/>
      <c r="C299" s="43"/>
      <c r="D299" s="43"/>
      <c r="E299" s="43"/>
      <c r="F299" s="43"/>
      <c r="G299" s="43"/>
      <c r="H299" s="43"/>
      <c r="I299" s="87"/>
      <c r="J299" s="88"/>
    </row>
    <row r="300" spans="2:10" ht="13" x14ac:dyDescent="0.15">
      <c r="B300" s="42"/>
      <c r="C300" s="43"/>
      <c r="D300" s="43"/>
      <c r="E300" s="43"/>
      <c r="F300" s="43"/>
      <c r="G300" s="43"/>
      <c r="H300" s="43"/>
      <c r="I300" s="87"/>
      <c r="J300" s="88"/>
    </row>
    <row r="301" spans="2:10" ht="13" x14ac:dyDescent="0.15">
      <c r="B301" s="42"/>
      <c r="C301" s="43"/>
      <c r="D301" s="43"/>
      <c r="E301" s="43"/>
      <c r="F301" s="43"/>
      <c r="G301" s="43"/>
      <c r="H301" s="43"/>
      <c r="I301" s="87"/>
      <c r="J301" s="88"/>
    </row>
    <row r="302" spans="2:10" ht="13" x14ac:dyDescent="0.15">
      <c r="B302" s="42"/>
      <c r="C302" s="43"/>
      <c r="D302" s="43"/>
      <c r="E302" s="43"/>
      <c r="F302" s="43"/>
      <c r="G302" s="43"/>
      <c r="H302" s="43"/>
      <c r="I302" s="87"/>
      <c r="J302" s="88"/>
    </row>
    <row r="303" spans="2:10" ht="13" x14ac:dyDescent="0.15">
      <c r="B303" s="42"/>
      <c r="C303" s="43"/>
      <c r="D303" s="43"/>
      <c r="E303" s="43"/>
      <c r="F303" s="43"/>
      <c r="G303" s="43"/>
      <c r="H303" s="43"/>
      <c r="I303" s="87"/>
      <c r="J303" s="88"/>
    </row>
    <row r="304" spans="2:10" ht="13" x14ac:dyDescent="0.15">
      <c r="B304" s="42"/>
      <c r="C304" s="43"/>
      <c r="D304" s="43"/>
      <c r="E304" s="43"/>
      <c r="F304" s="43"/>
      <c r="G304" s="43"/>
      <c r="H304" s="43"/>
      <c r="I304" s="87"/>
      <c r="J304" s="88"/>
    </row>
    <row r="305" spans="2:10" ht="13" x14ac:dyDescent="0.15">
      <c r="B305" s="42"/>
      <c r="C305" s="43"/>
      <c r="D305" s="43"/>
      <c r="E305" s="43"/>
      <c r="F305" s="43"/>
      <c r="G305" s="43"/>
      <c r="H305" s="43"/>
      <c r="I305" s="87"/>
      <c r="J305" s="88"/>
    </row>
    <row r="306" spans="2:10" ht="13" x14ac:dyDescent="0.15">
      <c r="B306" s="42"/>
      <c r="C306" s="43"/>
      <c r="D306" s="43"/>
      <c r="E306" s="43"/>
      <c r="F306" s="43"/>
      <c r="G306" s="43"/>
      <c r="H306" s="43"/>
      <c r="I306" s="87"/>
      <c r="J306" s="88"/>
    </row>
    <row r="307" spans="2:10" ht="13" x14ac:dyDescent="0.15">
      <c r="B307" s="42"/>
      <c r="C307" s="43"/>
      <c r="D307" s="43"/>
      <c r="E307" s="43"/>
      <c r="F307" s="43"/>
      <c r="G307" s="43"/>
      <c r="H307" s="43"/>
      <c r="I307" s="87"/>
      <c r="J307" s="88"/>
    </row>
    <row r="308" spans="2:10" ht="13" x14ac:dyDescent="0.15">
      <c r="B308" s="42"/>
      <c r="C308" s="43"/>
      <c r="D308" s="43"/>
      <c r="E308" s="43"/>
      <c r="F308" s="43"/>
      <c r="G308" s="43"/>
      <c r="H308" s="43"/>
      <c r="I308" s="87"/>
      <c r="J308" s="88"/>
    </row>
    <row r="309" spans="2:10" ht="13" x14ac:dyDescent="0.15">
      <c r="B309" s="42"/>
      <c r="C309" s="43"/>
      <c r="D309" s="43"/>
      <c r="E309" s="43"/>
      <c r="F309" s="43"/>
      <c r="G309" s="43"/>
      <c r="H309" s="43"/>
      <c r="I309" s="87"/>
      <c r="J309" s="88"/>
    </row>
    <row r="310" spans="2:10" ht="13" x14ac:dyDescent="0.15">
      <c r="B310" s="42"/>
      <c r="C310" s="43"/>
      <c r="D310" s="43"/>
      <c r="E310" s="43"/>
      <c r="F310" s="43"/>
      <c r="G310" s="43"/>
      <c r="H310" s="43"/>
      <c r="I310" s="87"/>
      <c r="J310" s="88"/>
    </row>
    <row r="311" spans="2:10" ht="13" x14ac:dyDescent="0.15">
      <c r="B311" s="42"/>
      <c r="C311" s="43"/>
      <c r="D311" s="43"/>
      <c r="E311" s="43"/>
      <c r="F311" s="43"/>
      <c r="G311" s="43"/>
      <c r="H311" s="43"/>
      <c r="I311" s="87"/>
      <c r="J311" s="88"/>
    </row>
    <row r="312" spans="2:10" ht="13" x14ac:dyDescent="0.15">
      <c r="B312" s="42"/>
      <c r="C312" s="43"/>
      <c r="D312" s="43"/>
      <c r="E312" s="43"/>
      <c r="F312" s="43"/>
      <c r="G312" s="43"/>
      <c r="H312" s="43"/>
      <c r="I312" s="87"/>
      <c r="J312" s="88"/>
    </row>
    <row r="313" spans="2:10" ht="13" x14ac:dyDescent="0.15">
      <c r="B313" s="42"/>
      <c r="C313" s="43"/>
      <c r="D313" s="43"/>
      <c r="E313" s="43"/>
      <c r="F313" s="43"/>
      <c r="G313" s="43"/>
      <c r="H313" s="43"/>
      <c r="I313" s="87"/>
      <c r="J313" s="88"/>
    </row>
    <row r="314" spans="2:10" ht="13" x14ac:dyDescent="0.15">
      <c r="B314" s="42"/>
      <c r="C314" s="43"/>
      <c r="D314" s="43"/>
      <c r="E314" s="43"/>
      <c r="F314" s="43"/>
      <c r="G314" s="43"/>
      <c r="H314" s="43"/>
      <c r="I314" s="87"/>
      <c r="J314" s="88"/>
    </row>
    <row r="315" spans="2:10" ht="13" x14ac:dyDescent="0.15">
      <c r="B315" s="42"/>
      <c r="C315" s="43"/>
      <c r="D315" s="43"/>
      <c r="E315" s="43"/>
      <c r="F315" s="43"/>
      <c r="G315" s="43"/>
      <c r="H315" s="43"/>
      <c r="I315" s="87"/>
      <c r="J315" s="88"/>
    </row>
    <row r="316" spans="2:10" ht="13" x14ac:dyDescent="0.15">
      <c r="B316" s="42"/>
      <c r="C316" s="43"/>
      <c r="D316" s="43"/>
      <c r="E316" s="43"/>
      <c r="F316" s="43"/>
      <c r="G316" s="43"/>
      <c r="H316" s="43"/>
      <c r="I316" s="87"/>
      <c r="J316" s="88"/>
    </row>
    <row r="317" spans="2:10" ht="13" x14ac:dyDescent="0.15">
      <c r="B317" s="42"/>
      <c r="C317" s="43"/>
      <c r="D317" s="43"/>
      <c r="E317" s="43"/>
      <c r="F317" s="43"/>
      <c r="G317" s="43"/>
      <c r="H317" s="43"/>
      <c r="I317" s="87"/>
      <c r="J317" s="88"/>
    </row>
    <row r="318" spans="2:10" ht="13" x14ac:dyDescent="0.15">
      <c r="B318" s="42"/>
      <c r="C318" s="43"/>
      <c r="D318" s="43"/>
      <c r="E318" s="43"/>
      <c r="F318" s="43"/>
      <c r="G318" s="43"/>
      <c r="H318" s="43"/>
      <c r="I318" s="87"/>
      <c r="J318" s="88"/>
    </row>
    <row r="319" spans="2:10" ht="13" x14ac:dyDescent="0.15">
      <c r="B319" s="42"/>
      <c r="C319" s="43"/>
      <c r="D319" s="43"/>
      <c r="E319" s="43"/>
      <c r="F319" s="43"/>
      <c r="G319" s="43"/>
      <c r="H319" s="43"/>
      <c r="I319" s="87"/>
      <c r="J319" s="88"/>
    </row>
    <row r="320" spans="2:10" ht="13" x14ac:dyDescent="0.15">
      <c r="B320" s="42"/>
      <c r="C320" s="43"/>
      <c r="D320" s="43"/>
      <c r="E320" s="43"/>
      <c r="F320" s="43"/>
      <c r="G320" s="43"/>
      <c r="H320" s="43"/>
      <c r="I320" s="87"/>
      <c r="J320" s="88"/>
    </row>
    <row r="321" spans="2:10" ht="13" x14ac:dyDescent="0.15">
      <c r="B321" s="42"/>
      <c r="C321" s="43"/>
      <c r="D321" s="43"/>
      <c r="E321" s="43"/>
      <c r="F321" s="43"/>
      <c r="G321" s="43"/>
      <c r="H321" s="43"/>
      <c r="I321" s="87"/>
      <c r="J321" s="88"/>
    </row>
    <row r="322" spans="2:10" ht="13" x14ac:dyDescent="0.15">
      <c r="B322" s="42"/>
      <c r="C322" s="43"/>
      <c r="D322" s="43"/>
      <c r="E322" s="43"/>
      <c r="F322" s="43"/>
      <c r="G322" s="43"/>
      <c r="H322" s="43"/>
      <c r="I322" s="87"/>
      <c r="J322" s="88"/>
    </row>
    <row r="323" spans="2:10" ht="13" x14ac:dyDescent="0.15">
      <c r="B323" s="42"/>
      <c r="C323" s="43"/>
      <c r="D323" s="43"/>
      <c r="E323" s="43"/>
      <c r="F323" s="43"/>
      <c r="G323" s="43"/>
      <c r="H323" s="43"/>
      <c r="I323" s="87"/>
      <c r="J323" s="88"/>
    </row>
    <row r="324" spans="2:10" ht="13" x14ac:dyDescent="0.15">
      <c r="B324" s="42"/>
      <c r="C324" s="43"/>
      <c r="D324" s="43"/>
      <c r="E324" s="43"/>
      <c r="F324" s="43"/>
      <c r="G324" s="43"/>
      <c r="H324" s="43"/>
      <c r="I324" s="87"/>
      <c r="J324" s="88"/>
    </row>
    <row r="325" spans="2:10" ht="13" x14ac:dyDescent="0.15">
      <c r="B325" s="42"/>
      <c r="C325" s="43"/>
      <c r="D325" s="43"/>
      <c r="E325" s="43"/>
      <c r="F325" s="43"/>
      <c r="G325" s="43"/>
      <c r="H325" s="43"/>
      <c r="I325" s="87"/>
      <c r="J325" s="88"/>
    </row>
    <row r="326" spans="2:10" ht="13" x14ac:dyDescent="0.15">
      <c r="B326" s="42"/>
      <c r="C326" s="43"/>
      <c r="D326" s="43"/>
      <c r="E326" s="43"/>
      <c r="F326" s="43"/>
      <c r="G326" s="43"/>
      <c r="H326" s="43"/>
      <c r="I326" s="87"/>
      <c r="J326" s="88"/>
    </row>
    <row r="327" spans="2:10" ht="13" x14ac:dyDescent="0.15">
      <c r="B327" s="42"/>
      <c r="C327" s="43"/>
      <c r="D327" s="43"/>
      <c r="E327" s="43"/>
      <c r="F327" s="43"/>
      <c r="G327" s="43"/>
      <c r="H327" s="43"/>
      <c r="I327" s="87"/>
      <c r="J327" s="88"/>
    </row>
    <row r="328" spans="2:10" ht="13" x14ac:dyDescent="0.15">
      <c r="B328" s="42"/>
      <c r="C328" s="43"/>
      <c r="D328" s="43"/>
      <c r="E328" s="43"/>
      <c r="F328" s="43"/>
      <c r="G328" s="43"/>
      <c r="H328" s="43"/>
      <c r="I328" s="87"/>
      <c r="J328" s="88"/>
    </row>
    <row r="329" spans="2:10" ht="13" x14ac:dyDescent="0.15">
      <c r="B329" s="42"/>
      <c r="C329" s="43"/>
      <c r="D329" s="43"/>
      <c r="E329" s="43"/>
      <c r="F329" s="43"/>
      <c r="G329" s="43"/>
      <c r="H329" s="43"/>
      <c r="I329" s="87"/>
      <c r="J329" s="88"/>
    </row>
    <row r="330" spans="2:10" ht="13" x14ac:dyDescent="0.15">
      <c r="B330" s="42"/>
      <c r="C330" s="43"/>
      <c r="D330" s="43"/>
      <c r="E330" s="43"/>
      <c r="F330" s="43"/>
      <c r="G330" s="43"/>
      <c r="H330" s="43"/>
      <c r="I330" s="87"/>
      <c r="J330" s="88"/>
    </row>
    <row r="331" spans="2:10" ht="13" x14ac:dyDescent="0.15">
      <c r="B331" s="42"/>
      <c r="C331" s="43"/>
      <c r="D331" s="43"/>
      <c r="E331" s="43"/>
      <c r="F331" s="43"/>
      <c r="G331" s="43"/>
      <c r="H331" s="43"/>
      <c r="I331" s="87"/>
      <c r="J331" s="88"/>
    </row>
    <row r="332" spans="2:10" ht="13" x14ac:dyDescent="0.15">
      <c r="B332" s="42"/>
      <c r="C332" s="43"/>
      <c r="D332" s="43"/>
      <c r="E332" s="43"/>
      <c r="F332" s="43"/>
      <c r="G332" s="43"/>
      <c r="H332" s="43"/>
      <c r="I332" s="87"/>
      <c r="J332" s="88"/>
    </row>
    <row r="333" spans="2:10" ht="13" x14ac:dyDescent="0.15">
      <c r="B333" s="42"/>
      <c r="C333" s="43"/>
      <c r="D333" s="43"/>
      <c r="E333" s="43"/>
      <c r="F333" s="43"/>
      <c r="G333" s="43"/>
      <c r="H333" s="43"/>
      <c r="I333" s="87"/>
      <c r="J333" s="88"/>
    </row>
    <row r="334" spans="2:10" ht="13" x14ac:dyDescent="0.15">
      <c r="B334" s="42"/>
      <c r="C334" s="43"/>
      <c r="D334" s="43"/>
      <c r="E334" s="43"/>
      <c r="F334" s="43"/>
      <c r="G334" s="43"/>
      <c r="H334" s="43"/>
      <c r="I334" s="87"/>
      <c r="J334" s="88"/>
    </row>
    <row r="335" spans="2:10" ht="13" x14ac:dyDescent="0.15">
      <c r="B335" s="42"/>
      <c r="C335" s="43"/>
      <c r="D335" s="43"/>
      <c r="E335" s="43"/>
      <c r="F335" s="43"/>
      <c r="G335" s="43"/>
      <c r="H335" s="43"/>
      <c r="I335" s="87"/>
      <c r="J335" s="88"/>
    </row>
    <row r="336" spans="2:10" ht="13" x14ac:dyDescent="0.15">
      <c r="B336" s="42"/>
      <c r="C336" s="43"/>
      <c r="D336" s="43"/>
      <c r="E336" s="43"/>
      <c r="F336" s="43"/>
      <c r="G336" s="43"/>
      <c r="H336" s="43"/>
      <c r="I336" s="87"/>
      <c r="J336" s="88"/>
    </row>
    <row r="337" spans="2:10" ht="13" x14ac:dyDescent="0.15">
      <c r="B337" s="42"/>
      <c r="C337" s="43"/>
      <c r="D337" s="43"/>
      <c r="E337" s="43"/>
      <c r="F337" s="43"/>
      <c r="G337" s="43"/>
      <c r="H337" s="43"/>
      <c r="I337" s="87"/>
      <c r="J337" s="88"/>
    </row>
    <row r="338" spans="2:10" ht="13" x14ac:dyDescent="0.15">
      <c r="B338" s="43"/>
      <c r="C338" s="43"/>
      <c r="D338" s="43"/>
      <c r="E338" s="43"/>
      <c r="F338" s="43"/>
      <c r="G338" s="43"/>
      <c r="H338" s="43"/>
      <c r="I338" s="87"/>
      <c r="J338" s="88"/>
    </row>
    <row r="339" spans="2:10" ht="13" x14ac:dyDescent="0.15">
      <c r="B339" s="43"/>
      <c r="C339" s="43"/>
      <c r="D339" s="43"/>
      <c r="E339" s="43"/>
      <c r="F339" s="43"/>
      <c r="G339" s="43"/>
      <c r="H339" s="43"/>
      <c r="I339" s="87"/>
      <c r="J339" s="88"/>
    </row>
    <row r="340" spans="2:10" ht="13" x14ac:dyDescent="0.15">
      <c r="B340" s="43"/>
      <c r="C340" s="43"/>
      <c r="D340" s="43"/>
      <c r="E340" s="43"/>
      <c r="F340" s="43"/>
      <c r="G340" s="43"/>
      <c r="H340" s="43"/>
      <c r="I340" s="87"/>
      <c r="J340" s="88"/>
    </row>
    <row r="341" spans="2:10" ht="13" x14ac:dyDescent="0.15">
      <c r="B341" s="43"/>
      <c r="C341" s="43"/>
      <c r="D341" s="43"/>
      <c r="E341" s="43"/>
      <c r="F341" s="43"/>
      <c r="G341" s="43"/>
      <c r="H341" s="43"/>
      <c r="I341" s="87"/>
      <c r="J341" s="88"/>
    </row>
    <row r="342" spans="2:10" ht="13" x14ac:dyDescent="0.15">
      <c r="B342" s="43"/>
      <c r="C342" s="43"/>
      <c r="D342" s="43"/>
      <c r="E342" s="43"/>
      <c r="F342" s="43"/>
      <c r="G342" s="43"/>
      <c r="H342" s="43"/>
      <c r="I342" s="87"/>
      <c r="J342" s="88"/>
    </row>
    <row r="343" spans="2:10" ht="13" x14ac:dyDescent="0.15">
      <c r="B343" s="43"/>
      <c r="C343" s="43"/>
      <c r="D343" s="43"/>
      <c r="E343" s="43"/>
      <c r="F343" s="43"/>
      <c r="G343" s="43"/>
      <c r="H343" s="43"/>
      <c r="I343" s="87"/>
      <c r="J343" s="88"/>
    </row>
    <row r="344" spans="2:10" ht="13" x14ac:dyDescent="0.15">
      <c r="B344" s="43"/>
      <c r="C344" s="43"/>
      <c r="D344" s="43"/>
      <c r="E344" s="43"/>
      <c r="F344" s="43"/>
      <c r="G344" s="43"/>
      <c r="H344" s="43"/>
      <c r="I344" s="87"/>
      <c r="J344" s="88"/>
    </row>
    <row r="345" spans="2:10" ht="13" x14ac:dyDescent="0.15">
      <c r="B345" s="43"/>
      <c r="C345" s="43"/>
      <c r="D345" s="43"/>
      <c r="E345" s="43"/>
      <c r="F345" s="43"/>
      <c r="G345" s="43"/>
      <c r="H345" s="43"/>
      <c r="I345" s="87"/>
      <c r="J345" s="88"/>
    </row>
    <row r="346" spans="2:10" ht="13" x14ac:dyDescent="0.15">
      <c r="B346" s="43"/>
      <c r="C346" s="43"/>
      <c r="D346" s="43"/>
      <c r="E346" s="43"/>
      <c r="F346" s="43"/>
      <c r="G346" s="43"/>
      <c r="H346" s="43"/>
      <c r="I346" s="87"/>
      <c r="J346" s="88"/>
    </row>
    <row r="347" spans="2:10" ht="13" x14ac:dyDescent="0.15">
      <c r="B347" s="43"/>
      <c r="C347" s="43"/>
      <c r="D347" s="43"/>
      <c r="E347" s="43"/>
      <c r="F347" s="43"/>
      <c r="G347" s="43"/>
      <c r="H347" s="43"/>
      <c r="I347" s="87"/>
      <c r="J347" s="88"/>
    </row>
    <row r="348" spans="2:10" ht="13" x14ac:dyDescent="0.15">
      <c r="B348" s="43"/>
      <c r="C348" s="43"/>
      <c r="D348" s="43"/>
      <c r="E348" s="43"/>
      <c r="F348" s="43"/>
      <c r="G348" s="43"/>
      <c r="H348" s="43"/>
      <c r="I348" s="87"/>
      <c r="J348" s="88"/>
    </row>
    <row r="349" spans="2:10" ht="13" x14ac:dyDescent="0.15">
      <c r="B349" s="43"/>
      <c r="C349" s="43"/>
      <c r="D349" s="43"/>
      <c r="E349" s="43"/>
      <c r="F349" s="43"/>
      <c r="G349" s="43"/>
      <c r="H349" s="43"/>
      <c r="I349" s="87"/>
      <c r="J349" s="88"/>
    </row>
    <row r="350" spans="2:10" ht="13" x14ac:dyDescent="0.15">
      <c r="B350" s="43"/>
      <c r="C350" s="43"/>
      <c r="D350" s="43"/>
      <c r="E350" s="43"/>
      <c r="F350" s="43"/>
      <c r="G350" s="43"/>
      <c r="H350" s="43"/>
      <c r="I350" s="87"/>
      <c r="J350" s="88"/>
    </row>
    <row r="351" spans="2:10" ht="13" x14ac:dyDescent="0.15">
      <c r="B351" s="43"/>
      <c r="C351" s="43"/>
      <c r="D351" s="43"/>
      <c r="E351" s="43"/>
      <c r="F351" s="43"/>
      <c r="G351" s="43"/>
      <c r="H351" s="43"/>
      <c r="I351" s="87"/>
      <c r="J351" s="88"/>
    </row>
    <row r="352" spans="2:10" ht="13" x14ac:dyDescent="0.15">
      <c r="B352" s="43"/>
      <c r="C352" s="43"/>
      <c r="D352" s="43"/>
      <c r="E352" s="43"/>
      <c r="F352" s="43"/>
      <c r="G352" s="43"/>
      <c r="H352" s="43"/>
      <c r="I352" s="87"/>
      <c r="J352" s="88"/>
    </row>
    <row r="353" spans="2:10" ht="13" x14ac:dyDescent="0.15">
      <c r="B353" s="43"/>
      <c r="C353" s="43"/>
      <c r="D353" s="43"/>
      <c r="E353" s="43"/>
      <c r="F353" s="43"/>
      <c r="G353" s="43"/>
      <c r="H353" s="43"/>
      <c r="I353" s="87"/>
      <c r="J353" s="88"/>
    </row>
    <row r="354" spans="2:10" ht="13" x14ac:dyDescent="0.15">
      <c r="B354" s="43"/>
      <c r="C354" s="43"/>
      <c r="D354" s="43"/>
      <c r="E354" s="43"/>
      <c r="F354" s="43"/>
      <c r="G354" s="43"/>
      <c r="H354" s="43"/>
      <c r="I354" s="87"/>
      <c r="J354" s="88"/>
    </row>
    <row r="355" spans="2:10" ht="13" x14ac:dyDescent="0.15">
      <c r="B355" s="43"/>
      <c r="C355" s="43"/>
      <c r="D355" s="43"/>
      <c r="E355" s="43"/>
      <c r="F355" s="43"/>
      <c r="G355" s="43"/>
      <c r="H355" s="43"/>
      <c r="I355" s="87"/>
      <c r="J355" s="88"/>
    </row>
    <row r="356" spans="2:10" ht="13" x14ac:dyDescent="0.15">
      <c r="B356" s="43"/>
      <c r="C356" s="43"/>
      <c r="D356" s="43"/>
      <c r="E356" s="43"/>
      <c r="F356" s="43"/>
      <c r="G356" s="43"/>
      <c r="H356" s="43"/>
      <c r="I356" s="87"/>
      <c r="J356" s="88"/>
    </row>
    <row r="357" spans="2:10" ht="13" x14ac:dyDescent="0.15">
      <c r="B357" s="43"/>
      <c r="C357" s="43"/>
      <c r="D357" s="43"/>
      <c r="E357" s="43"/>
      <c r="F357" s="43"/>
      <c r="G357" s="43"/>
      <c r="H357" s="43"/>
      <c r="I357" s="87"/>
      <c r="J357" s="88"/>
    </row>
    <row r="358" spans="2:10" ht="13" x14ac:dyDescent="0.15">
      <c r="B358" s="43"/>
      <c r="C358" s="43"/>
      <c r="D358" s="43"/>
      <c r="E358" s="43"/>
      <c r="F358" s="43"/>
      <c r="G358" s="43"/>
      <c r="H358" s="43"/>
      <c r="I358" s="87"/>
      <c r="J358" s="88"/>
    </row>
    <row r="359" spans="2:10" ht="13" x14ac:dyDescent="0.15">
      <c r="B359" s="43"/>
      <c r="C359" s="43"/>
      <c r="D359" s="43"/>
      <c r="E359" s="43"/>
      <c r="F359" s="43"/>
      <c r="G359" s="43"/>
      <c r="H359" s="43"/>
      <c r="I359" s="87"/>
      <c r="J359" s="88"/>
    </row>
    <row r="360" spans="2:10" ht="13" x14ac:dyDescent="0.15">
      <c r="B360" s="43"/>
      <c r="C360" s="43"/>
      <c r="D360" s="43"/>
      <c r="E360" s="43"/>
      <c r="F360" s="43"/>
      <c r="G360" s="43"/>
      <c r="H360" s="43"/>
      <c r="I360" s="87"/>
      <c r="J360" s="88"/>
    </row>
    <row r="361" spans="2:10" ht="13" x14ac:dyDescent="0.15">
      <c r="B361" s="43"/>
      <c r="C361" s="43"/>
      <c r="D361" s="43"/>
      <c r="E361" s="43"/>
      <c r="F361" s="43"/>
      <c r="G361" s="43"/>
      <c r="H361" s="43"/>
      <c r="I361" s="87"/>
      <c r="J361" s="88"/>
    </row>
    <row r="362" spans="2:10" ht="13" x14ac:dyDescent="0.15">
      <c r="B362" s="43"/>
      <c r="C362" s="43"/>
      <c r="D362" s="43"/>
      <c r="E362" s="43"/>
      <c r="F362" s="43"/>
      <c r="G362" s="43"/>
      <c r="H362" s="43"/>
      <c r="I362" s="87"/>
      <c r="J362" s="88"/>
    </row>
    <row r="363" spans="2:10" ht="13" x14ac:dyDescent="0.15">
      <c r="B363" s="43"/>
      <c r="C363" s="43"/>
      <c r="D363" s="43"/>
      <c r="E363" s="43"/>
      <c r="F363" s="43"/>
      <c r="G363" s="43"/>
      <c r="H363" s="43"/>
      <c r="I363" s="87"/>
      <c r="J363" s="88"/>
    </row>
    <row r="364" spans="2:10" ht="13" x14ac:dyDescent="0.15">
      <c r="B364" s="43"/>
      <c r="C364" s="43"/>
      <c r="D364" s="43"/>
      <c r="E364" s="43"/>
      <c r="F364" s="43"/>
      <c r="G364" s="43"/>
      <c r="H364" s="43"/>
      <c r="I364" s="87"/>
      <c r="J364" s="88"/>
    </row>
    <row r="365" spans="2:10" ht="13" x14ac:dyDescent="0.15">
      <c r="B365" s="43"/>
      <c r="C365" s="43"/>
      <c r="D365" s="43"/>
      <c r="E365" s="43"/>
      <c r="F365" s="43"/>
      <c r="G365" s="43"/>
      <c r="H365" s="43"/>
      <c r="I365" s="87"/>
      <c r="J365" s="88"/>
    </row>
    <row r="366" spans="2:10" ht="13" x14ac:dyDescent="0.15">
      <c r="B366" s="43"/>
      <c r="C366" s="43"/>
      <c r="D366" s="43"/>
      <c r="E366" s="43"/>
      <c r="F366" s="43"/>
      <c r="G366" s="43"/>
      <c r="H366" s="43"/>
      <c r="I366" s="87"/>
      <c r="J366" s="88"/>
    </row>
    <row r="367" spans="2:10" ht="13" x14ac:dyDescent="0.15">
      <c r="B367" s="43"/>
      <c r="C367" s="43"/>
      <c r="D367" s="43"/>
      <c r="E367" s="43"/>
      <c r="F367" s="43"/>
      <c r="G367" s="43"/>
      <c r="H367" s="43"/>
      <c r="I367" s="87"/>
      <c r="J367" s="88"/>
    </row>
    <row r="368" spans="2:10" ht="13" x14ac:dyDescent="0.15">
      <c r="B368" s="43"/>
      <c r="C368" s="43"/>
      <c r="D368" s="43"/>
      <c r="E368" s="43"/>
      <c r="F368" s="43"/>
      <c r="G368" s="43"/>
      <c r="H368" s="43"/>
      <c r="I368" s="87"/>
      <c r="J368" s="88"/>
    </row>
    <row r="369" spans="2:10" ht="13" x14ac:dyDescent="0.15">
      <c r="B369" s="43"/>
      <c r="C369" s="43"/>
      <c r="D369" s="43"/>
      <c r="E369" s="43"/>
      <c r="F369" s="43"/>
      <c r="G369" s="43"/>
      <c r="H369" s="43"/>
      <c r="I369" s="87"/>
      <c r="J369" s="88"/>
    </row>
    <row r="370" spans="2:10" ht="13" x14ac:dyDescent="0.15">
      <c r="B370" s="43"/>
      <c r="C370" s="43"/>
      <c r="D370" s="43"/>
      <c r="E370" s="43"/>
      <c r="F370" s="43"/>
      <c r="G370" s="43"/>
      <c r="H370" s="43"/>
      <c r="I370" s="87"/>
      <c r="J370" s="88"/>
    </row>
    <row r="371" spans="2:10" ht="13" x14ac:dyDescent="0.15">
      <c r="B371" s="43"/>
      <c r="C371" s="43"/>
      <c r="D371" s="43"/>
      <c r="E371" s="43"/>
      <c r="F371" s="43"/>
      <c r="G371" s="43"/>
      <c r="H371" s="43"/>
      <c r="I371" s="87"/>
      <c r="J371" s="88"/>
    </row>
    <row r="372" spans="2:10" ht="13" x14ac:dyDescent="0.15">
      <c r="B372" s="43"/>
      <c r="C372" s="43"/>
      <c r="D372" s="43"/>
      <c r="E372" s="43"/>
      <c r="F372" s="43"/>
      <c r="G372" s="43"/>
      <c r="H372" s="43"/>
      <c r="I372" s="87"/>
      <c r="J372" s="88"/>
    </row>
    <row r="373" spans="2:10" ht="13" x14ac:dyDescent="0.15">
      <c r="B373" s="43"/>
      <c r="C373" s="43"/>
      <c r="D373" s="43"/>
      <c r="E373" s="43"/>
      <c r="F373" s="43"/>
      <c r="G373" s="43"/>
      <c r="H373" s="43"/>
      <c r="I373" s="87"/>
      <c r="J373" s="88"/>
    </row>
    <row r="374" spans="2:10" ht="13" x14ac:dyDescent="0.15">
      <c r="B374" s="43"/>
      <c r="C374" s="43"/>
      <c r="D374" s="43"/>
      <c r="E374" s="43"/>
      <c r="F374" s="43"/>
      <c r="G374" s="43"/>
      <c r="H374" s="43"/>
      <c r="I374" s="87"/>
      <c r="J374" s="88"/>
    </row>
    <row r="375" spans="2:10" ht="13" x14ac:dyDescent="0.15">
      <c r="B375" s="43"/>
      <c r="C375" s="43"/>
      <c r="D375" s="43"/>
      <c r="E375" s="43"/>
      <c r="F375" s="43"/>
      <c r="G375" s="43"/>
      <c r="H375" s="43"/>
      <c r="I375" s="87"/>
      <c r="J375" s="88"/>
    </row>
    <row r="376" spans="2:10" ht="13" x14ac:dyDescent="0.15">
      <c r="B376" s="43"/>
      <c r="C376" s="43"/>
      <c r="D376" s="43"/>
      <c r="E376" s="43"/>
      <c r="F376" s="43"/>
      <c r="G376" s="43"/>
      <c r="H376" s="43"/>
      <c r="I376" s="87"/>
      <c r="J376" s="88"/>
    </row>
    <row r="377" spans="2:10" ht="13" x14ac:dyDescent="0.15">
      <c r="B377" s="43"/>
      <c r="C377" s="43"/>
      <c r="D377" s="43"/>
      <c r="E377" s="43"/>
      <c r="F377" s="43"/>
      <c r="G377" s="43"/>
      <c r="H377" s="43"/>
      <c r="I377" s="87"/>
      <c r="J377" s="88"/>
    </row>
    <row r="378" spans="2:10" ht="13" x14ac:dyDescent="0.15">
      <c r="B378" s="43"/>
      <c r="C378" s="43"/>
      <c r="D378" s="43"/>
      <c r="E378" s="43"/>
      <c r="F378" s="43"/>
      <c r="G378" s="43"/>
      <c r="H378" s="43"/>
      <c r="I378" s="87"/>
      <c r="J378" s="88"/>
    </row>
    <row r="379" spans="2:10" ht="13" x14ac:dyDescent="0.15">
      <c r="B379" s="43"/>
      <c r="C379" s="43"/>
      <c r="D379" s="43"/>
      <c r="E379" s="43"/>
      <c r="F379" s="43"/>
      <c r="G379" s="43"/>
      <c r="H379" s="43"/>
      <c r="I379" s="87"/>
      <c r="J379" s="88"/>
    </row>
    <row r="380" spans="2:10" ht="13" x14ac:dyDescent="0.15">
      <c r="B380" s="43"/>
      <c r="C380" s="43"/>
      <c r="D380" s="43"/>
      <c r="E380" s="43"/>
      <c r="F380" s="43"/>
      <c r="G380" s="43"/>
      <c r="H380" s="43"/>
      <c r="I380" s="87"/>
      <c r="J380" s="88"/>
    </row>
    <row r="381" spans="2:10" ht="13" x14ac:dyDescent="0.15">
      <c r="B381" s="43"/>
      <c r="C381" s="43"/>
      <c r="D381" s="43"/>
      <c r="E381" s="43"/>
      <c r="F381" s="43"/>
      <c r="G381" s="43"/>
      <c r="H381" s="43"/>
      <c r="I381" s="87"/>
      <c r="J381" s="88"/>
    </row>
    <row r="382" spans="2:10" ht="13" x14ac:dyDescent="0.15">
      <c r="B382" s="43"/>
      <c r="C382" s="43"/>
      <c r="D382" s="43"/>
      <c r="E382" s="43"/>
      <c r="F382" s="43"/>
      <c r="G382" s="43"/>
      <c r="H382" s="43"/>
      <c r="I382" s="87"/>
      <c r="J382" s="88"/>
    </row>
    <row r="383" spans="2:10" ht="13" x14ac:dyDescent="0.15">
      <c r="B383" s="43"/>
      <c r="C383" s="43"/>
      <c r="D383" s="43"/>
      <c r="E383" s="43"/>
      <c r="F383" s="43"/>
      <c r="G383" s="43"/>
      <c r="H383" s="43"/>
      <c r="I383" s="87"/>
      <c r="J383" s="88"/>
    </row>
    <row r="384" spans="2:10" ht="13" x14ac:dyDescent="0.15">
      <c r="B384" s="43"/>
      <c r="C384" s="43"/>
      <c r="D384" s="43"/>
      <c r="E384" s="43"/>
      <c r="F384" s="43"/>
      <c r="G384" s="43"/>
      <c r="H384" s="43"/>
      <c r="I384" s="87"/>
      <c r="J384" s="88"/>
    </row>
    <row r="385" spans="2:10" ht="13" x14ac:dyDescent="0.15">
      <c r="B385" s="43"/>
      <c r="C385" s="43"/>
      <c r="D385" s="43"/>
      <c r="E385" s="43"/>
      <c r="F385" s="43"/>
      <c r="G385" s="43"/>
      <c r="H385" s="43"/>
      <c r="I385" s="87"/>
      <c r="J385" s="88"/>
    </row>
    <row r="386" spans="2:10" ht="13" x14ac:dyDescent="0.15">
      <c r="B386" s="43"/>
      <c r="C386" s="43"/>
      <c r="D386" s="43"/>
      <c r="E386" s="43"/>
      <c r="F386" s="43"/>
      <c r="G386" s="43"/>
      <c r="H386" s="43"/>
      <c r="I386" s="87"/>
      <c r="J386" s="88"/>
    </row>
    <row r="387" spans="2:10" ht="13" x14ac:dyDescent="0.15">
      <c r="B387" s="43"/>
      <c r="C387" s="43"/>
      <c r="D387" s="43"/>
      <c r="E387" s="43"/>
      <c r="F387" s="43"/>
      <c r="G387" s="43"/>
      <c r="H387" s="43"/>
      <c r="I387" s="87"/>
      <c r="J387" s="88"/>
    </row>
    <row r="388" spans="2:10" ht="13" x14ac:dyDescent="0.15">
      <c r="B388" s="43"/>
      <c r="C388" s="43"/>
      <c r="D388" s="43"/>
      <c r="E388" s="43"/>
      <c r="F388" s="43"/>
      <c r="G388" s="43"/>
      <c r="H388" s="43"/>
      <c r="I388" s="87"/>
      <c r="J388" s="88"/>
    </row>
    <row r="389" spans="2:10" ht="13" x14ac:dyDescent="0.15">
      <c r="B389" s="43"/>
      <c r="C389" s="43"/>
      <c r="D389" s="43"/>
      <c r="E389" s="43"/>
      <c r="F389" s="43"/>
      <c r="G389" s="43"/>
      <c r="H389" s="43"/>
      <c r="I389" s="87"/>
      <c r="J389" s="88"/>
    </row>
    <row r="390" spans="2:10" ht="13" x14ac:dyDescent="0.15">
      <c r="B390" s="43"/>
      <c r="C390" s="43"/>
      <c r="D390" s="43"/>
      <c r="E390" s="43"/>
      <c r="F390" s="43"/>
      <c r="G390" s="43"/>
      <c r="H390" s="43"/>
      <c r="I390" s="87"/>
      <c r="J390" s="88"/>
    </row>
    <row r="391" spans="2:10" ht="13" x14ac:dyDescent="0.15">
      <c r="B391" s="43"/>
      <c r="C391" s="43"/>
      <c r="D391" s="43"/>
      <c r="E391" s="43"/>
      <c r="F391" s="43"/>
      <c r="G391" s="43"/>
      <c r="H391" s="43"/>
      <c r="I391" s="87"/>
      <c r="J391" s="88"/>
    </row>
    <row r="392" spans="2:10" ht="13" x14ac:dyDescent="0.15">
      <c r="B392" s="43"/>
      <c r="C392" s="43"/>
      <c r="D392" s="43"/>
      <c r="E392" s="43"/>
      <c r="F392" s="43"/>
      <c r="G392" s="43"/>
      <c r="H392" s="43"/>
      <c r="I392" s="87"/>
      <c r="J392" s="88"/>
    </row>
    <row r="393" spans="2:10" ht="13" x14ac:dyDescent="0.15">
      <c r="B393" s="43"/>
      <c r="C393" s="43"/>
      <c r="D393" s="43"/>
      <c r="E393" s="43"/>
      <c r="F393" s="43"/>
      <c r="G393" s="43"/>
      <c r="H393" s="43"/>
      <c r="I393" s="87"/>
      <c r="J393" s="88"/>
    </row>
    <row r="394" spans="2:10" ht="13" x14ac:dyDescent="0.15">
      <c r="B394" s="43"/>
      <c r="C394" s="43"/>
      <c r="D394" s="43"/>
      <c r="E394" s="43"/>
      <c r="F394" s="43"/>
      <c r="G394" s="43"/>
      <c r="H394" s="43"/>
      <c r="I394" s="87"/>
      <c r="J394" s="88"/>
    </row>
    <row r="395" spans="2:10" ht="13" x14ac:dyDescent="0.15">
      <c r="B395" s="43"/>
      <c r="C395" s="43"/>
      <c r="D395" s="43"/>
      <c r="E395" s="43"/>
      <c r="F395" s="43"/>
      <c r="G395" s="43"/>
      <c r="H395" s="43"/>
      <c r="I395" s="87"/>
      <c r="J395" s="88"/>
    </row>
    <row r="396" spans="2:10" ht="13" x14ac:dyDescent="0.15">
      <c r="B396" s="43"/>
      <c r="C396" s="43"/>
      <c r="D396" s="43"/>
      <c r="E396" s="43"/>
      <c r="F396" s="43"/>
      <c r="G396" s="43"/>
      <c r="H396" s="43"/>
      <c r="I396" s="87"/>
      <c r="J396" s="88"/>
    </row>
    <row r="397" spans="2:10" ht="13" x14ac:dyDescent="0.15">
      <c r="B397" s="43"/>
      <c r="C397" s="43"/>
      <c r="D397" s="43"/>
      <c r="E397" s="43"/>
      <c r="F397" s="43"/>
      <c r="G397" s="43"/>
      <c r="H397" s="43"/>
      <c r="I397" s="87"/>
      <c r="J397" s="88"/>
    </row>
    <row r="398" spans="2:10" ht="13" x14ac:dyDescent="0.15">
      <c r="B398" s="43"/>
      <c r="C398" s="43"/>
      <c r="D398" s="43"/>
      <c r="E398" s="43"/>
      <c r="F398" s="43"/>
      <c r="G398" s="43"/>
      <c r="H398" s="43"/>
      <c r="I398" s="87"/>
      <c r="J398" s="88"/>
    </row>
    <row r="399" spans="2:10" ht="13" x14ac:dyDescent="0.15">
      <c r="B399" s="43"/>
      <c r="C399" s="43"/>
      <c r="D399" s="43"/>
      <c r="E399" s="43"/>
      <c r="F399" s="43"/>
      <c r="G399" s="43"/>
      <c r="H399" s="43"/>
      <c r="I399" s="87"/>
      <c r="J399" s="88"/>
    </row>
    <row r="400" spans="2:10" ht="13" x14ac:dyDescent="0.15">
      <c r="B400" s="43"/>
      <c r="C400" s="43"/>
      <c r="D400" s="43"/>
      <c r="E400" s="43"/>
      <c r="F400" s="43"/>
      <c r="G400" s="43"/>
      <c r="H400" s="43"/>
      <c r="I400" s="87"/>
      <c r="J400" s="88"/>
    </row>
    <row r="401" spans="2:10" ht="13" x14ac:dyDescent="0.15">
      <c r="B401" s="43"/>
      <c r="C401" s="43"/>
      <c r="D401" s="43"/>
      <c r="E401" s="43"/>
      <c r="F401" s="43"/>
      <c r="G401" s="43"/>
      <c r="H401" s="43"/>
      <c r="I401" s="87"/>
      <c r="J401" s="88"/>
    </row>
    <row r="402" spans="2:10" ht="13" x14ac:dyDescent="0.15">
      <c r="B402" s="43"/>
      <c r="C402" s="43"/>
      <c r="D402" s="43"/>
      <c r="E402" s="43"/>
      <c r="F402" s="43"/>
      <c r="G402" s="43"/>
      <c r="H402" s="43"/>
      <c r="I402" s="87"/>
      <c r="J402" s="88"/>
    </row>
    <row r="403" spans="2:10" ht="13" x14ac:dyDescent="0.15">
      <c r="B403" s="43"/>
      <c r="C403" s="43"/>
      <c r="D403" s="43"/>
      <c r="E403" s="43"/>
      <c r="F403" s="43"/>
      <c r="G403" s="43"/>
      <c r="H403" s="43"/>
      <c r="I403" s="87"/>
      <c r="J403" s="88"/>
    </row>
    <row r="404" spans="2:10" ht="13" x14ac:dyDescent="0.15">
      <c r="B404" s="43"/>
      <c r="C404" s="43"/>
      <c r="D404" s="43"/>
      <c r="E404" s="43"/>
      <c r="F404" s="43"/>
      <c r="G404" s="43"/>
      <c r="H404" s="43"/>
      <c r="I404" s="87"/>
      <c r="J404" s="88"/>
    </row>
    <row r="405" spans="2:10" ht="13" x14ac:dyDescent="0.15">
      <c r="B405" s="43"/>
      <c r="C405" s="43"/>
      <c r="D405" s="43"/>
      <c r="E405" s="43"/>
      <c r="F405" s="43"/>
      <c r="G405" s="43"/>
      <c r="H405" s="43"/>
      <c r="I405" s="87"/>
      <c r="J405" s="88"/>
    </row>
    <row r="406" spans="2:10" ht="13" x14ac:dyDescent="0.15">
      <c r="B406" s="43"/>
      <c r="C406" s="43"/>
      <c r="D406" s="43"/>
      <c r="E406" s="43"/>
      <c r="F406" s="43"/>
      <c r="G406" s="43"/>
      <c r="H406" s="43"/>
      <c r="I406" s="87"/>
      <c r="J406" s="88"/>
    </row>
    <row r="407" spans="2:10" ht="13" x14ac:dyDescent="0.15">
      <c r="B407" s="43"/>
      <c r="C407" s="43"/>
      <c r="D407" s="43"/>
      <c r="E407" s="43"/>
      <c r="F407" s="43"/>
      <c r="G407" s="43"/>
      <c r="H407" s="43"/>
      <c r="I407" s="87"/>
      <c r="J407" s="88"/>
    </row>
    <row r="408" spans="2:10" ht="13" x14ac:dyDescent="0.15">
      <c r="B408" s="43"/>
      <c r="C408" s="43"/>
      <c r="D408" s="43"/>
      <c r="E408" s="43"/>
      <c r="F408" s="43"/>
      <c r="G408" s="43"/>
      <c r="H408" s="43"/>
      <c r="I408" s="87"/>
      <c r="J408" s="88"/>
    </row>
    <row r="409" spans="2:10" ht="13" x14ac:dyDescent="0.15">
      <c r="B409" s="43"/>
      <c r="C409" s="43"/>
      <c r="D409" s="43"/>
      <c r="E409" s="43"/>
      <c r="F409" s="43"/>
      <c r="G409" s="43"/>
      <c r="H409" s="43"/>
      <c r="I409" s="87"/>
      <c r="J409" s="88"/>
    </row>
    <row r="410" spans="2:10" ht="13" x14ac:dyDescent="0.15">
      <c r="B410" s="43"/>
      <c r="C410" s="43"/>
      <c r="D410" s="43"/>
      <c r="E410" s="43"/>
      <c r="F410" s="43"/>
      <c r="G410" s="43"/>
      <c r="H410" s="43"/>
      <c r="I410" s="87"/>
      <c r="J410" s="88"/>
    </row>
    <row r="411" spans="2:10" ht="13" x14ac:dyDescent="0.15">
      <c r="B411" s="43"/>
      <c r="C411" s="43"/>
      <c r="D411" s="43"/>
      <c r="E411" s="43"/>
      <c r="F411" s="43"/>
      <c r="G411" s="43"/>
      <c r="H411" s="43"/>
      <c r="I411" s="87"/>
      <c r="J411" s="88"/>
    </row>
    <row r="412" spans="2:10" ht="13" x14ac:dyDescent="0.15">
      <c r="B412" s="43"/>
      <c r="C412" s="43"/>
      <c r="D412" s="43"/>
      <c r="E412" s="43"/>
      <c r="F412" s="43"/>
      <c r="G412" s="43"/>
      <c r="H412" s="43"/>
      <c r="I412" s="87"/>
      <c r="J412" s="88"/>
    </row>
    <row r="413" spans="2:10" ht="13" x14ac:dyDescent="0.15">
      <c r="B413" s="43"/>
      <c r="C413" s="43"/>
      <c r="D413" s="43"/>
      <c r="E413" s="43"/>
      <c r="F413" s="43"/>
      <c r="G413" s="43"/>
      <c r="H413" s="43"/>
      <c r="I413" s="87"/>
      <c r="J413" s="88"/>
    </row>
    <row r="414" spans="2:10" ht="13" x14ac:dyDescent="0.15">
      <c r="B414" s="43"/>
      <c r="C414" s="43"/>
      <c r="D414" s="43"/>
      <c r="E414" s="43"/>
      <c r="F414" s="43"/>
      <c r="G414" s="43"/>
      <c r="H414" s="43"/>
      <c r="I414" s="87"/>
      <c r="J414" s="88"/>
    </row>
    <row r="415" spans="2:10" ht="13" x14ac:dyDescent="0.15">
      <c r="B415" s="43"/>
      <c r="C415" s="43"/>
      <c r="D415" s="43"/>
      <c r="E415" s="43"/>
      <c r="F415" s="43"/>
      <c r="G415" s="43"/>
      <c r="H415" s="43"/>
      <c r="I415" s="87"/>
      <c r="J415" s="88"/>
    </row>
    <row r="416" spans="2:10" ht="13" x14ac:dyDescent="0.15">
      <c r="B416" s="43"/>
      <c r="C416" s="43"/>
      <c r="D416" s="43"/>
      <c r="E416" s="43"/>
      <c r="F416" s="43"/>
      <c r="G416" s="43"/>
      <c r="H416" s="43"/>
      <c r="I416" s="87"/>
      <c r="J416" s="88"/>
    </row>
    <row r="417" spans="2:10" ht="13" x14ac:dyDescent="0.15">
      <c r="B417" s="43"/>
      <c r="C417" s="43"/>
      <c r="D417" s="43"/>
      <c r="E417" s="43"/>
      <c r="F417" s="43"/>
      <c r="G417" s="43"/>
      <c r="H417" s="43"/>
      <c r="I417" s="87"/>
      <c r="J417" s="88"/>
    </row>
    <row r="418" spans="2:10" ht="13" x14ac:dyDescent="0.15">
      <c r="B418" s="43"/>
      <c r="C418" s="43"/>
      <c r="D418" s="43"/>
      <c r="E418" s="43"/>
      <c r="F418" s="43"/>
      <c r="G418" s="43"/>
      <c r="H418" s="43"/>
      <c r="I418" s="87"/>
      <c r="J418" s="88"/>
    </row>
    <row r="419" spans="2:10" ht="13" x14ac:dyDescent="0.15">
      <c r="B419" s="43"/>
      <c r="C419" s="43"/>
      <c r="D419" s="43"/>
      <c r="E419" s="43"/>
      <c r="F419" s="43"/>
      <c r="G419" s="43"/>
      <c r="H419" s="43"/>
      <c r="I419" s="87"/>
      <c r="J419" s="88"/>
    </row>
    <row r="420" spans="2:10" ht="13" x14ac:dyDescent="0.15">
      <c r="B420" s="43"/>
      <c r="C420" s="43"/>
      <c r="D420" s="43"/>
      <c r="E420" s="43"/>
      <c r="F420" s="43"/>
      <c r="G420" s="43"/>
      <c r="H420" s="43"/>
      <c r="I420" s="87"/>
      <c r="J420" s="88"/>
    </row>
    <row r="421" spans="2:10" ht="13" x14ac:dyDescent="0.15">
      <c r="B421" s="43"/>
      <c r="C421" s="43"/>
      <c r="D421" s="43"/>
      <c r="E421" s="43"/>
      <c r="F421" s="43"/>
      <c r="G421" s="43"/>
      <c r="H421" s="43"/>
      <c r="I421" s="87"/>
      <c r="J421" s="88"/>
    </row>
    <row r="422" spans="2:10" ht="13" x14ac:dyDescent="0.15">
      <c r="B422" s="43"/>
      <c r="C422" s="43"/>
      <c r="D422" s="43"/>
      <c r="E422" s="43"/>
      <c r="F422" s="43"/>
      <c r="G422" s="43"/>
      <c r="H422" s="43"/>
      <c r="I422" s="87"/>
      <c r="J422" s="88"/>
    </row>
    <row r="423" spans="2:10" ht="13" x14ac:dyDescent="0.15">
      <c r="B423" s="43"/>
      <c r="C423" s="43"/>
      <c r="D423" s="43"/>
      <c r="E423" s="43"/>
      <c r="F423" s="43"/>
      <c r="G423" s="43"/>
      <c r="H423" s="43"/>
      <c r="I423" s="87"/>
      <c r="J423" s="88"/>
    </row>
    <row r="424" spans="2:10" ht="13" x14ac:dyDescent="0.15">
      <c r="B424" s="43"/>
      <c r="C424" s="43"/>
      <c r="D424" s="43"/>
      <c r="E424" s="43"/>
      <c r="F424" s="43"/>
      <c r="G424" s="43"/>
      <c r="H424" s="43"/>
      <c r="I424" s="87"/>
      <c r="J424" s="88"/>
    </row>
    <row r="425" spans="2:10" ht="13" x14ac:dyDescent="0.15">
      <c r="B425" s="43"/>
      <c r="C425" s="43"/>
      <c r="D425" s="43"/>
      <c r="E425" s="43"/>
      <c r="F425" s="43"/>
      <c r="G425" s="43"/>
      <c r="H425" s="43"/>
      <c r="I425" s="87"/>
      <c r="J425" s="88"/>
    </row>
    <row r="426" spans="2:10" ht="13" x14ac:dyDescent="0.15">
      <c r="B426" s="43"/>
      <c r="C426" s="43"/>
      <c r="D426" s="43"/>
      <c r="E426" s="43"/>
      <c r="F426" s="43"/>
      <c r="G426" s="43"/>
      <c r="H426" s="43"/>
      <c r="I426" s="87"/>
      <c r="J426" s="88"/>
    </row>
    <row r="427" spans="2:10" ht="13" x14ac:dyDescent="0.15">
      <c r="B427" s="43"/>
      <c r="C427" s="43"/>
      <c r="D427" s="43"/>
      <c r="E427" s="43"/>
      <c r="F427" s="43"/>
      <c r="G427" s="43"/>
      <c r="H427" s="43"/>
      <c r="I427" s="87"/>
      <c r="J427" s="88"/>
    </row>
    <row r="428" spans="2:10" ht="13" x14ac:dyDescent="0.15">
      <c r="B428" s="43"/>
      <c r="C428" s="43"/>
      <c r="D428" s="43"/>
      <c r="E428" s="43"/>
      <c r="F428" s="43"/>
      <c r="G428" s="43"/>
      <c r="H428" s="43"/>
      <c r="I428" s="87"/>
      <c r="J428" s="88"/>
    </row>
    <row r="429" spans="2:10" ht="13" x14ac:dyDescent="0.15">
      <c r="B429" s="43"/>
      <c r="C429" s="43"/>
      <c r="D429" s="43"/>
      <c r="E429" s="43"/>
      <c r="F429" s="43"/>
      <c r="G429" s="43"/>
      <c r="H429" s="43"/>
      <c r="I429" s="87"/>
      <c r="J429" s="88"/>
    </row>
    <row r="430" spans="2:10" ht="13" x14ac:dyDescent="0.15">
      <c r="B430" s="43"/>
      <c r="C430" s="43"/>
      <c r="D430" s="43"/>
      <c r="E430" s="43"/>
      <c r="F430" s="43"/>
      <c r="G430" s="43"/>
      <c r="H430" s="43"/>
      <c r="I430" s="87"/>
      <c r="J430" s="88"/>
    </row>
    <row r="431" spans="2:10" ht="13" x14ac:dyDescent="0.15">
      <c r="B431" s="43"/>
      <c r="C431" s="43"/>
      <c r="D431" s="43"/>
      <c r="E431" s="43"/>
      <c r="F431" s="43"/>
      <c r="G431" s="43"/>
      <c r="H431" s="43"/>
      <c r="I431" s="87"/>
      <c r="J431" s="88"/>
    </row>
    <row r="432" spans="2:10" ht="13" x14ac:dyDescent="0.15">
      <c r="B432" s="43"/>
      <c r="C432" s="43"/>
      <c r="D432" s="43"/>
      <c r="E432" s="43"/>
      <c r="F432" s="43"/>
      <c r="G432" s="43"/>
      <c r="H432" s="43"/>
      <c r="I432" s="87"/>
      <c r="J432" s="88"/>
    </row>
    <row r="433" spans="2:10" ht="13" x14ac:dyDescent="0.15">
      <c r="B433" s="43"/>
      <c r="C433" s="43"/>
      <c r="D433" s="43"/>
      <c r="E433" s="43"/>
      <c r="F433" s="43"/>
      <c r="G433" s="43"/>
      <c r="H433" s="43"/>
      <c r="I433" s="87"/>
      <c r="J433" s="88"/>
    </row>
    <row r="434" spans="2:10" ht="13" x14ac:dyDescent="0.15">
      <c r="B434" s="43"/>
      <c r="C434" s="43"/>
      <c r="D434" s="43"/>
      <c r="E434" s="43"/>
      <c r="F434" s="43"/>
      <c r="G434" s="43"/>
      <c r="H434" s="43"/>
      <c r="I434" s="87"/>
      <c r="J434" s="88"/>
    </row>
    <row r="435" spans="2:10" ht="13" x14ac:dyDescent="0.15">
      <c r="B435" s="43"/>
      <c r="C435" s="43"/>
      <c r="D435" s="43"/>
      <c r="E435" s="43"/>
      <c r="F435" s="43"/>
      <c r="G435" s="43"/>
      <c r="H435" s="43"/>
      <c r="I435" s="87"/>
      <c r="J435" s="88"/>
    </row>
    <row r="436" spans="2:10" ht="13" x14ac:dyDescent="0.15">
      <c r="B436" s="43"/>
      <c r="C436" s="43"/>
      <c r="D436" s="43"/>
      <c r="E436" s="43"/>
      <c r="F436" s="43"/>
      <c r="G436" s="43"/>
      <c r="H436" s="43"/>
      <c r="I436" s="87"/>
      <c r="J436" s="88"/>
    </row>
    <row r="437" spans="2:10" ht="13" x14ac:dyDescent="0.15">
      <c r="B437" s="43"/>
      <c r="C437" s="43"/>
      <c r="D437" s="43"/>
      <c r="E437" s="43"/>
      <c r="F437" s="43"/>
      <c r="G437" s="43"/>
      <c r="H437" s="43"/>
      <c r="I437" s="87"/>
      <c r="J437" s="88"/>
    </row>
    <row r="438" spans="2:10" ht="13" x14ac:dyDescent="0.15">
      <c r="B438" s="43"/>
      <c r="C438" s="43"/>
      <c r="D438" s="43"/>
      <c r="E438" s="43"/>
      <c r="F438" s="43"/>
      <c r="G438" s="43"/>
      <c r="H438" s="43"/>
      <c r="I438" s="87"/>
      <c r="J438" s="88"/>
    </row>
    <row r="439" spans="2:10" ht="13" x14ac:dyDescent="0.15">
      <c r="B439" s="43"/>
      <c r="C439" s="43"/>
      <c r="D439" s="43"/>
      <c r="E439" s="43"/>
      <c r="F439" s="43"/>
      <c r="G439" s="43"/>
      <c r="H439" s="43"/>
      <c r="I439" s="87"/>
      <c r="J439" s="88"/>
    </row>
    <row r="440" spans="2:10" ht="13" x14ac:dyDescent="0.15">
      <c r="I440" s="85"/>
      <c r="J440" s="86"/>
    </row>
    <row r="441" spans="2:10" ht="13" x14ac:dyDescent="0.15">
      <c r="I441" s="85"/>
      <c r="J441" s="86"/>
    </row>
    <row r="442" spans="2:10" ht="13" x14ac:dyDescent="0.15">
      <c r="I442" s="85"/>
      <c r="J442" s="86"/>
    </row>
    <row r="443" spans="2:10" ht="13" x14ac:dyDescent="0.15">
      <c r="I443" s="85"/>
      <c r="J443" s="86"/>
    </row>
    <row r="444" spans="2:10" ht="13" x14ac:dyDescent="0.15">
      <c r="I444" s="85"/>
      <c r="J444" s="86"/>
    </row>
    <row r="445" spans="2:10" ht="13" x14ac:dyDescent="0.15">
      <c r="I445" s="85"/>
      <c r="J445" s="86"/>
    </row>
    <row r="446" spans="2:10" ht="13" x14ac:dyDescent="0.15">
      <c r="I446" s="85"/>
      <c r="J446" s="86"/>
    </row>
    <row r="447" spans="2:10" ht="13" x14ac:dyDescent="0.15">
      <c r="I447" s="85"/>
      <c r="J447" s="86"/>
    </row>
    <row r="448" spans="2:10" ht="13" x14ac:dyDescent="0.15">
      <c r="I448" s="85"/>
      <c r="J448" s="86"/>
    </row>
    <row r="449" spans="9:10" ht="13" x14ac:dyDescent="0.15">
      <c r="I449" s="85"/>
      <c r="J449" s="86"/>
    </row>
    <row r="450" spans="9:10" ht="13" x14ac:dyDescent="0.15">
      <c r="I450" s="85"/>
      <c r="J450" s="86"/>
    </row>
    <row r="451" spans="9:10" ht="13" x14ac:dyDescent="0.15">
      <c r="I451" s="85"/>
      <c r="J451" s="86"/>
    </row>
    <row r="452" spans="9:10" ht="13" x14ac:dyDescent="0.15">
      <c r="I452" s="85"/>
      <c r="J452" s="86"/>
    </row>
    <row r="453" spans="9:10" ht="13" x14ac:dyDescent="0.15">
      <c r="I453" s="85"/>
      <c r="J453" s="86"/>
    </row>
    <row r="454" spans="9:10" ht="13" x14ac:dyDescent="0.15">
      <c r="I454" s="85"/>
      <c r="J454" s="86"/>
    </row>
    <row r="455" spans="9:10" ht="13" x14ac:dyDescent="0.15">
      <c r="I455" s="85"/>
      <c r="J455" s="86"/>
    </row>
    <row r="456" spans="9:10" ht="13" x14ac:dyDescent="0.15">
      <c r="I456" s="85"/>
      <c r="J456" s="86"/>
    </row>
    <row r="457" spans="9:10" ht="13" x14ac:dyDescent="0.15">
      <c r="I457" s="85"/>
      <c r="J457" s="86"/>
    </row>
    <row r="458" spans="9:10" ht="13" x14ac:dyDescent="0.15">
      <c r="I458" s="85"/>
      <c r="J458" s="86"/>
    </row>
    <row r="459" spans="9:10" ht="13" x14ac:dyDescent="0.15">
      <c r="I459" s="85"/>
      <c r="J459" s="86"/>
    </row>
    <row r="460" spans="9:10" ht="13" x14ac:dyDescent="0.15">
      <c r="I460" s="85"/>
      <c r="J460" s="86"/>
    </row>
    <row r="461" spans="9:10" ht="13" x14ac:dyDescent="0.15">
      <c r="I461" s="85"/>
      <c r="J461" s="86"/>
    </row>
    <row r="462" spans="9:10" ht="13" x14ac:dyDescent="0.15">
      <c r="I462" s="85"/>
      <c r="J462" s="86"/>
    </row>
    <row r="463" spans="9:10" ht="13" x14ac:dyDescent="0.15">
      <c r="I463" s="85"/>
      <c r="J463" s="86"/>
    </row>
    <row r="464" spans="9:10" ht="13" x14ac:dyDescent="0.15">
      <c r="I464" s="85"/>
      <c r="J464" s="86"/>
    </row>
    <row r="465" spans="9:10" ht="13" x14ac:dyDescent="0.15">
      <c r="I465" s="85"/>
      <c r="J465" s="86"/>
    </row>
    <row r="466" spans="9:10" ht="13" x14ac:dyDescent="0.15">
      <c r="I466" s="85"/>
      <c r="J466" s="86"/>
    </row>
    <row r="467" spans="9:10" ht="13" x14ac:dyDescent="0.15">
      <c r="I467" s="85"/>
      <c r="J467" s="86"/>
    </row>
    <row r="468" spans="9:10" ht="13" x14ac:dyDescent="0.15">
      <c r="I468" s="85"/>
      <c r="J468" s="86"/>
    </row>
    <row r="469" spans="9:10" ht="13" x14ac:dyDescent="0.15">
      <c r="I469" s="85"/>
      <c r="J469" s="86"/>
    </row>
    <row r="470" spans="9:10" ht="13" x14ac:dyDescent="0.15">
      <c r="I470" s="85"/>
      <c r="J470" s="86"/>
    </row>
    <row r="471" spans="9:10" ht="13" x14ac:dyDescent="0.15">
      <c r="I471" s="85"/>
      <c r="J471" s="86"/>
    </row>
    <row r="472" spans="9:10" ht="13" x14ac:dyDescent="0.15">
      <c r="I472" s="85"/>
      <c r="J472" s="86"/>
    </row>
    <row r="473" spans="9:10" ht="13" x14ac:dyDescent="0.15">
      <c r="I473" s="85"/>
      <c r="J473" s="86"/>
    </row>
    <row r="474" spans="9:10" ht="13" x14ac:dyDescent="0.15">
      <c r="I474" s="85"/>
      <c r="J474" s="86"/>
    </row>
    <row r="475" spans="9:10" ht="13" x14ac:dyDescent="0.15">
      <c r="I475" s="85"/>
      <c r="J475" s="86"/>
    </row>
    <row r="476" spans="9:10" ht="13" x14ac:dyDescent="0.15">
      <c r="I476" s="85"/>
      <c r="J476" s="86"/>
    </row>
    <row r="477" spans="9:10" ht="13" x14ac:dyDescent="0.15">
      <c r="I477" s="85"/>
      <c r="J477" s="86"/>
    </row>
    <row r="478" spans="9:10" ht="13" x14ac:dyDescent="0.15">
      <c r="I478" s="85"/>
      <c r="J478" s="86"/>
    </row>
    <row r="479" spans="9:10" ht="13" x14ac:dyDescent="0.15">
      <c r="I479" s="85"/>
      <c r="J479" s="86"/>
    </row>
    <row r="480" spans="9:10" ht="13" x14ac:dyDescent="0.15">
      <c r="I480" s="85"/>
      <c r="J480" s="86"/>
    </row>
    <row r="481" spans="9:10" ht="13" x14ac:dyDescent="0.15">
      <c r="I481" s="85"/>
      <c r="J481" s="86"/>
    </row>
    <row r="482" spans="9:10" ht="13" x14ac:dyDescent="0.15">
      <c r="I482" s="85"/>
      <c r="J482" s="86"/>
    </row>
    <row r="483" spans="9:10" ht="13" x14ac:dyDescent="0.15">
      <c r="I483" s="85"/>
      <c r="J483" s="86"/>
    </row>
    <row r="484" spans="9:10" ht="13" x14ac:dyDescent="0.15">
      <c r="I484" s="85"/>
      <c r="J484" s="86"/>
    </row>
    <row r="485" spans="9:10" ht="13" x14ac:dyDescent="0.15">
      <c r="I485" s="85"/>
      <c r="J485" s="86"/>
    </row>
    <row r="486" spans="9:10" ht="13" x14ac:dyDescent="0.15">
      <c r="I486" s="85"/>
      <c r="J486" s="86"/>
    </row>
    <row r="487" spans="9:10" ht="13" x14ac:dyDescent="0.15">
      <c r="I487" s="85"/>
      <c r="J487" s="86"/>
    </row>
    <row r="488" spans="9:10" ht="13" x14ac:dyDescent="0.15">
      <c r="I488" s="85"/>
      <c r="J488" s="86"/>
    </row>
    <row r="489" spans="9:10" ht="13" x14ac:dyDescent="0.15">
      <c r="I489" s="85"/>
      <c r="J489" s="86"/>
    </row>
    <row r="490" spans="9:10" ht="13" x14ac:dyDescent="0.15">
      <c r="I490" s="85"/>
      <c r="J490" s="86"/>
    </row>
    <row r="491" spans="9:10" ht="13" x14ac:dyDescent="0.15">
      <c r="I491" s="85"/>
      <c r="J491" s="86"/>
    </row>
    <row r="492" spans="9:10" ht="13" x14ac:dyDescent="0.15">
      <c r="I492" s="85"/>
      <c r="J492" s="86"/>
    </row>
    <row r="493" spans="9:10" ht="13" x14ac:dyDescent="0.15">
      <c r="I493" s="85"/>
      <c r="J493" s="86"/>
    </row>
    <row r="494" spans="9:10" ht="13" x14ac:dyDescent="0.15">
      <c r="I494" s="85"/>
      <c r="J494" s="86"/>
    </row>
    <row r="495" spans="9:10" ht="13" x14ac:dyDescent="0.15">
      <c r="I495" s="85"/>
      <c r="J495" s="86"/>
    </row>
    <row r="496" spans="9:10" ht="13" x14ac:dyDescent="0.15">
      <c r="I496" s="85"/>
      <c r="J496" s="86"/>
    </row>
    <row r="497" spans="9:10" ht="13" x14ac:dyDescent="0.15">
      <c r="I497" s="85"/>
      <c r="J497" s="86"/>
    </row>
    <row r="498" spans="9:10" ht="13" x14ac:dyDescent="0.15">
      <c r="I498" s="85"/>
      <c r="J498" s="86"/>
    </row>
    <row r="499" spans="9:10" ht="13" x14ac:dyDescent="0.15">
      <c r="I499" s="85"/>
      <c r="J499" s="86"/>
    </row>
    <row r="500" spans="9:10" ht="13" x14ac:dyDescent="0.15">
      <c r="I500" s="85"/>
      <c r="J500" s="86"/>
    </row>
    <row r="501" spans="9:10" ht="13" x14ac:dyDescent="0.15">
      <c r="I501" s="85"/>
      <c r="J501" s="86"/>
    </row>
    <row r="502" spans="9:10" ht="13" x14ac:dyDescent="0.15">
      <c r="I502" s="85"/>
      <c r="J502" s="86"/>
    </row>
    <row r="503" spans="9:10" ht="13" x14ac:dyDescent="0.15">
      <c r="I503" s="85"/>
      <c r="J503" s="86"/>
    </row>
    <row r="504" spans="9:10" ht="13" x14ac:dyDescent="0.15">
      <c r="I504" s="85"/>
      <c r="J504" s="86"/>
    </row>
    <row r="505" spans="9:10" ht="13" x14ac:dyDescent="0.15">
      <c r="I505" s="85"/>
      <c r="J505" s="86"/>
    </row>
    <row r="506" spans="9:10" ht="13" x14ac:dyDescent="0.15">
      <c r="I506" s="85"/>
      <c r="J506" s="86"/>
    </row>
    <row r="507" spans="9:10" ht="13" x14ac:dyDescent="0.15">
      <c r="I507" s="85"/>
      <c r="J507" s="86"/>
    </row>
    <row r="508" spans="9:10" ht="13" x14ac:dyDescent="0.15">
      <c r="I508" s="85"/>
      <c r="J508" s="86"/>
    </row>
    <row r="509" spans="9:10" ht="13" x14ac:dyDescent="0.15">
      <c r="I509" s="85"/>
      <c r="J509" s="86"/>
    </row>
    <row r="510" spans="9:10" ht="13" x14ac:dyDescent="0.15">
      <c r="I510" s="85"/>
      <c r="J510" s="86"/>
    </row>
    <row r="511" spans="9:10" ht="13" x14ac:dyDescent="0.15">
      <c r="I511" s="85"/>
      <c r="J511" s="86"/>
    </row>
    <row r="512" spans="9:10" ht="13" x14ac:dyDescent="0.15">
      <c r="I512" s="85"/>
      <c r="J512" s="86"/>
    </row>
    <row r="513" spans="9:10" ht="13" x14ac:dyDescent="0.15">
      <c r="I513" s="85"/>
      <c r="J513" s="86"/>
    </row>
    <row r="514" spans="9:10" ht="13" x14ac:dyDescent="0.15">
      <c r="I514" s="85"/>
      <c r="J514" s="86"/>
    </row>
    <row r="515" spans="9:10" ht="13" x14ac:dyDescent="0.15">
      <c r="I515" s="85"/>
      <c r="J515" s="86"/>
    </row>
    <row r="516" spans="9:10" ht="13" x14ac:dyDescent="0.15">
      <c r="I516" s="85"/>
      <c r="J516" s="86"/>
    </row>
    <row r="517" spans="9:10" ht="13" x14ac:dyDescent="0.15">
      <c r="I517" s="85"/>
      <c r="J517" s="86"/>
    </row>
    <row r="518" spans="9:10" ht="13" x14ac:dyDescent="0.15">
      <c r="I518" s="85"/>
      <c r="J518" s="86"/>
    </row>
    <row r="519" spans="9:10" ht="13" x14ac:dyDescent="0.15">
      <c r="I519" s="85"/>
      <c r="J519" s="86"/>
    </row>
    <row r="520" spans="9:10" ht="13" x14ac:dyDescent="0.15">
      <c r="I520" s="85"/>
      <c r="J520" s="86"/>
    </row>
    <row r="521" spans="9:10" ht="13" x14ac:dyDescent="0.15">
      <c r="I521" s="85"/>
      <c r="J521" s="86"/>
    </row>
    <row r="522" spans="9:10" ht="13" x14ac:dyDescent="0.15">
      <c r="I522" s="85"/>
      <c r="J522" s="86"/>
    </row>
    <row r="523" spans="9:10" ht="13" x14ac:dyDescent="0.15">
      <c r="I523" s="85"/>
      <c r="J523" s="86"/>
    </row>
    <row r="524" spans="9:10" ht="13" x14ac:dyDescent="0.15">
      <c r="I524" s="85"/>
      <c r="J524" s="86"/>
    </row>
    <row r="525" spans="9:10" ht="13" x14ac:dyDescent="0.15">
      <c r="I525" s="85"/>
      <c r="J525" s="86"/>
    </row>
    <row r="526" spans="9:10" ht="13" x14ac:dyDescent="0.15">
      <c r="I526" s="85"/>
      <c r="J526" s="86"/>
    </row>
    <row r="527" spans="9:10" ht="13" x14ac:dyDescent="0.15">
      <c r="I527" s="85"/>
      <c r="J527" s="86"/>
    </row>
    <row r="528" spans="9:10" ht="13" x14ac:dyDescent="0.15">
      <c r="I528" s="85"/>
      <c r="J528" s="86"/>
    </row>
    <row r="529" spans="9:10" ht="13" x14ac:dyDescent="0.15">
      <c r="I529" s="85"/>
      <c r="J529" s="86"/>
    </row>
    <row r="530" spans="9:10" ht="13" x14ac:dyDescent="0.15">
      <c r="I530" s="85"/>
      <c r="J530" s="86"/>
    </row>
    <row r="531" spans="9:10" ht="13" x14ac:dyDescent="0.15">
      <c r="I531" s="85"/>
      <c r="J531" s="86"/>
    </row>
    <row r="532" spans="9:10" ht="13" x14ac:dyDescent="0.15">
      <c r="I532" s="85"/>
      <c r="J532" s="86"/>
    </row>
    <row r="533" spans="9:10" ht="13" x14ac:dyDescent="0.15">
      <c r="I533" s="85"/>
      <c r="J533" s="86"/>
    </row>
    <row r="534" spans="9:10" ht="13" x14ac:dyDescent="0.15">
      <c r="I534" s="85"/>
      <c r="J534" s="86"/>
    </row>
    <row r="535" spans="9:10" ht="13" x14ac:dyDescent="0.15">
      <c r="I535" s="85"/>
      <c r="J535" s="86"/>
    </row>
    <row r="536" spans="9:10" ht="13" x14ac:dyDescent="0.15">
      <c r="I536" s="85"/>
      <c r="J536" s="86"/>
    </row>
    <row r="537" spans="9:10" ht="13" x14ac:dyDescent="0.15">
      <c r="I537" s="85"/>
      <c r="J537" s="86"/>
    </row>
    <row r="538" spans="9:10" ht="13" x14ac:dyDescent="0.15">
      <c r="I538" s="85"/>
      <c r="J538" s="86"/>
    </row>
    <row r="539" spans="9:10" ht="13" x14ac:dyDescent="0.15">
      <c r="I539" s="85"/>
      <c r="J539" s="86"/>
    </row>
    <row r="540" spans="9:10" ht="13" x14ac:dyDescent="0.15">
      <c r="I540" s="85"/>
      <c r="J540" s="86"/>
    </row>
    <row r="541" spans="9:10" ht="13" x14ac:dyDescent="0.15">
      <c r="I541" s="85"/>
      <c r="J541" s="86"/>
    </row>
    <row r="542" spans="9:10" ht="13" x14ac:dyDescent="0.15">
      <c r="I542" s="85"/>
      <c r="J542" s="86"/>
    </row>
    <row r="543" spans="9:10" ht="13" x14ac:dyDescent="0.15">
      <c r="I543" s="85"/>
      <c r="J543" s="86"/>
    </row>
    <row r="544" spans="9:10" ht="13" x14ac:dyDescent="0.15">
      <c r="I544" s="85"/>
      <c r="J544" s="86"/>
    </row>
    <row r="545" spans="9:10" ht="13" x14ac:dyDescent="0.15">
      <c r="I545" s="85"/>
      <c r="J545" s="86"/>
    </row>
    <row r="546" spans="9:10" ht="13" x14ac:dyDescent="0.15">
      <c r="I546" s="85"/>
      <c r="J546" s="86"/>
    </row>
    <row r="547" spans="9:10" ht="13" x14ac:dyDescent="0.15">
      <c r="I547" s="85"/>
      <c r="J547" s="86"/>
    </row>
    <row r="548" spans="9:10" ht="13" x14ac:dyDescent="0.15">
      <c r="I548" s="85"/>
      <c r="J548" s="86"/>
    </row>
    <row r="549" spans="9:10" ht="13" x14ac:dyDescent="0.15">
      <c r="I549" s="85"/>
      <c r="J549" s="86"/>
    </row>
    <row r="550" spans="9:10" ht="13" x14ac:dyDescent="0.15">
      <c r="I550" s="85"/>
      <c r="J550" s="86"/>
    </row>
    <row r="551" spans="9:10" ht="13" x14ac:dyDescent="0.15">
      <c r="I551" s="85"/>
      <c r="J551" s="86"/>
    </row>
    <row r="552" spans="9:10" ht="13" x14ac:dyDescent="0.15">
      <c r="I552" s="85"/>
      <c r="J552" s="86"/>
    </row>
    <row r="553" spans="9:10" ht="13" x14ac:dyDescent="0.15">
      <c r="I553" s="85"/>
      <c r="J553" s="86"/>
    </row>
    <row r="554" spans="9:10" ht="13" x14ac:dyDescent="0.15">
      <c r="I554" s="85"/>
      <c r="J554" s="86"/>
    </row>
    <row r="555" spans="9:10" ht="13" x14ac:dyDescent="0.15">
      <c r="I555" s="85"/>
      <c r="J555" s="86"/>
    </row>
    <row r="556" spans="9:10" ht="13" x14ac:dyDescent="0.15">
      <c r="I556" s="85"/>
      <c r="J556" s="86"/>
    </row>
    <row r="557" spans="9:10" ht="13" x14ac:dyDescent="0.15">
      <c r="I557" s="85"/>
      <c r="J557" s="86"/>
    </row>
    <row r="558" spans="9:10" ht="13" x14ac:dyDescent="0.15">
      <c r="I558" s="85"/>
      <c r="J558" s="86"/>
    </row>
    <row r="559" spans="9:10" ht="13" x14ac:dyDescent="0.15">
      <c r="I559" s="85"/>
      <c r="J559" s="86"/>
    </row>
    <row r="560" spans="9:10" ht="13" x14ac:dyDescent="0.15">
      <c r="I560" s="85"/>
      <c r="J560" s="86"/>
    </row>
    <row r="561" spans="9:10" ht="13" x14ac:dyDescent="0.15">
      <c r="I561" s="85"/>
      <c r="J561" s="86"/>
    </row>
    <row r="562" spans="9:10" ht="13" x14ac:dyDescent="0.15">
      <c r="I562" s="85"/>
      <c r="J562" s="86"/>
    </row>
    <row r="563" spans="9:10" ht="13" x14ac:dyDescent="0.15">
      <c r="I563" s="85"/>
      <c r="J563" s="86"/>
    </row>
    <row r="564" spans="9:10" ht="13" x14ac:dyDescent="0.15">
      <c r="I564" s="85"/>
      <c r="J564" s="86"/>
    </row>
    <row r="565" spans="9:10" ht="13" x14ac:dyDescent="0.15">
      <c r="I565" s="85"/>
      <c r="J565" s="86"/>
    </row>
    <row r="566" spans="9:10" ht="13" x14ac:dyDescent="0.15">
      <c r="I566" s="85"/>
      <c r="J566" s="86"/>
    </row>
    <row r="567" spans="9:10" ht="13" x14ac:dyDescent="0.15">
      <c r="I567" s="85"/>
      <c r="J567" s="86"/>
    </row>
    <row r="568" spans="9:10" ht="13" x14ac:dyDescent="0.15">
      <c r="I568" s="85"/>
      <c r="J568" s="86"/>
    </row>
    <row r="569" spans="9:10" ht="13" x14ac:dyDescent="0.15">
      <c r="I569" s="85"/>
      <c r="J569" s="86"/>
    </row>
    <row r="570" spans="9:10" ht="13" x14ac:dyDescent="0.15">
      <c r="I570" s="85"/>
      <c r="J570" s="86"/>
    </row>
    <row r="571" spans="9:10" ht="13" x14ac:dyDescent="0.15">
      <c r="I571" s="85"/>
      <c r="J571" s="86"/>
    </row>
    <row r="572" spans="9:10" ht="13" x14ac:dyDescent="0.15">
      <c r="I572" s="85"/>
      <c r="J572" s="86"/>
    </row>
    <row r="573" spans="9:10" ht="13" x14ac:dyDescent="0.15">
      <c r="I573" s="85"/>
      <c r="J573" s="86"/>
    </row>
    <row r="574" spans="9:10" ht="13" x14ac:dyDescent="0.15">
      <c r="I574" s="85"/>
      <c r="J574" s="86"/>
    </row>
    <row r="575" spans="9:10" ht="13" x14ac:dyDescent="0.15">
      <c r="I575" s="85"/>
      <c r="J575" s="86"/>
    </row>
    <row r="576" spans="9:10" ht="13" x14ac:dyDescent="0.15">
      <c r="I576" s="85"/>
      <c r="J576" s="86"/>
    </row>
    <row r="577" spans="9:10" ht="13" x14ac:dyDescent="0.15">
      <c r="I577" s="85"/>
      <c r="J577" s="86"/>
    </row>
    <row r="578" spans="9:10" ht="13" x14ac:dyDescent="0.15">
      <c r="I578" s="85"/>
      <c r="J578" s="86"/>
    </row>
    <row r="579" spans="9:10" ht="13" x14ac:dyDescent="0.15">
      <c r="I579" s="85"/>
      <c r="J579" s="86"/>
    </row>
    <row r="580" spans="9:10" ht="13" x14ac:dyDescent="0.15">
      <c r="I580" s="85"/>
      <c r="J580" s="86"/>
    </row>
    <row r="581" spans="9:10" ht="13" x14ac:dyDescent="0.15">
      <c r="I581" s="85"/>
      <c r="J581" s="86"/>
    </row>
    <row r="582" spans="9:10" ht="13" x14ac:dyDescent="0.15">
      <c r="I582" s="85"/>
      <c r="J582" s="86"/>
    </row>
    <row r="583" spans="9:10" ht="13" x14ac:dyDescent="0.15">
      <c r="I583" s="85"/>
      <c r="J583" s="86"/>
    </row>
    <row r="584" spans="9:10" ht="13" x14ac:dyDescent="0.15">
      <c r="I584" s="85"/>
      <c r="J584" s="86"/>
    </row>
    <row r="585" spans="9:10" ht="13" x14ac:dyDescent="0.15">
      <c r="I585" s="85"/>
      <c r="J585" s="86"/>
    </row>
    <row r="586" spans="9:10" ht="13" x14ac:dyDescent="0.15">
      <c r="I586" s="85"/>
      <c r="J586" s="86"/>
    </row>
    <row r="587" spans="9:10" ht="13" x14ac:dyDescent="0.15">
      <c r="I587" s="85"/>
      <c r="J587" s="86"/>
    </row>
    <row r="588" spans="9:10" ht="13" x14ac:dyDescent="0.15">
      <c r="I588" s="85"/>
      <c r="J588" s="86"/>
    </row>
    <row r="589" spans="9:10" ht="13" x14ac:dyDescent="0.15">
      <c r="I589" s="85"/>
      <c r="J589" s="86"/>
    </row>
    <row r="590" spans="9:10" ht="13" x14ac:dyDescent="0.15">
      <c r="I590" s="85"/>
      <c r="J590" s="86"/>
    </row>
    <row r="591" spans="9:10" ht="13" x14ac:dyDescent="0.15">
      <c r="I591" s="85"/>
      <c r="J591" s="86"/>
    </row>
    <row r="592" spans="9:10" ht="13" x14ac:dyDescent="0.15">
      <c r="I592" s="85"/>
      <c r="J592" s="86"/>
    </row>
    <row r="593" spans="9:10" ht="13" x14ac:dyDescent="0.15">
      <c r="I593" s="85"/>
      <c r="J593" s="86"/>
    </row>
    <row r="594" spans="9:10" ht="13" x14ac:dyDescent="0.15">
      <c r="I594" s="85"/>
      <c r="J594" s="86"/>
    </row>
    <row r="595" spans="9:10" ht="13" x14ac:dyDescent="0.15">
      <c r="I595" s="85"/>
      <c r="J595" s="86"/>
    </row>
    <row r="596" spans="9:10" ht="13" x14ac:dyDescent="0.15">
      <c r="I596" s="85"/>
      <c r="J596" s="86"/>
    </row>
    <row r="597" spans="9:10" ht="13" x14ac:dyDescent="0.15">
      <c r="I597" s="85"/>
      <c r="J597" s="86"/>
    </row>
    <row r="598" spans="9:10" ht="13" x14ac:dyDescent="0.15">
      <c r="I598" s="85"/>
      <c r="J598" s="86"/>
    </row>
    <row r="599" spans="9:10" ht="13" x14ac:dyDescent="0.15">
      <c r="I599" s="85"/>
      <c r="J599" s="86"/>
    </row>
    <row r="600" spans="9:10" ht="13" x14ac:dyDescent="0.15">
      <c r="I600" s="85"/>
      <c r="J600" s="86"/>
    </row>
    <row r="601" spans="9:10" ht="13" x14ac:dyDescent="0.15">
      <c r="I601" s="85"/>
      <c r="J601" s="86"/>
    </row>
    <row r="602" spans="9:10" ht="13" x14ac:dyDescent="0.15">
      <c r="I602" s="85"/>
      <c r="J602" s="86"/>
    </row>
    <row r="603" spans="9:10" ht="13" x14ac:dyDescent="0.15">
      <c r="I603" s="85"/>
      <c r="J603" s="86"/>
    </row>
    <row r="604" spans="9:10" ht="13" x14ac:dyDescent="0.15">
      <c r="I604" s="85"/>
      <c r="J604" s="86"/>
    </row>
    <row r="605" spans="9:10" ht="13" x14ac:dyDescent="0.15">
      <c r="I605" s="85"/>
      <c r="J605" s="86"/>
    </row>
    <row r="606" spans="9:10" ht="13" x14ac:dyDescent="0.15">
      <c r="I606" s="85"/>
      <c r="J606" s="86"/>
    </row>
    <row r="607" spans="9:10" ht="13" x14ac:dyDescent="0.15">
      <c r="I607" s="85"/>
      <c r="J607" s="86"/>
    </row>
    <row r="608" spans="9:10" ht="13" x14ac:dyDescent="0.15">
      <c r="I608" s="85"/>
      <c r="J608" s="86"/>
    </row>
    <row r="609" spans="9:10" ht="13" x14ac:dyDescent="0.15">
      <c r="I609" s="85"/>
      <c r="J609" s="86"/>
    </row>
    <row r="610" spans="9:10" ht="13" x14ac:dyDescent="0.15">
      <c r="I610" s="85"/>
      <c r="J610" s="86"/>
    </row>
    <row r="611" spans="9:10" ht="13" x14ac:dyDescent="0.15">
      <c r="I611" s="85"/>
      <c r="J611" s="86"/>
    </row>
    <row r="612" spans="9:10" ht="13" x14ac:dyDescent="0.15">
      <c r="I612" s="85"/>
      <c r="J612" s="86"/>
    </row>
    <row r="613" spans="9:10" ht="13" x14ac:dyDescent="0.15">
      <c r="I613" s="85"/>
      <c r="J613" s="86"/>
    </row>
    <row r="614" spans="9:10" ht="13" x14ac:dyDescent="0.15">
      <c r="I614" s="85"/>
      <c r="J614" s="86"/>
    </row>
    <row r="615" spans="9:10" ht="13" x14ac:dyDescent="0.15">
      <c r="I615" s="85"/>
      <c r="J615" s="86"/>
    </row>
    <row r="616" spans="9:10" ht="13" x14ac:dyDescent="0.15">
      <c r="I616" s="85"/>
      <c r="J616" s="86"/>
    </row>
    <row r="617" spans="9:10" ht="13" x14ac:dyDescent="0.15">
      <c r="I617" s="85"/>
      <c r="J617" s="86"/>
    </row>
    <row r="618" spans="9:10" ht="13" x14ac:dyDescent="0.15">
      <c r="I618" s="85"/>
      <c r="J618" s="86"/>
    </row>
    <row r="619" spans="9:10" ht="13" x14ac:dyDescent="0.15">
      <c r="I619" s="85"/>
      <c r="J619" s="86"/>
    </row>
    <row r="620" spans="9:10" ht="13" x14ac:dyDescent="0.15">
      <c r="I620" s="85"/>
      <c r="J620" s="86"/>
    </row>
    <row r="621" spans="9:10" ht="13" x14ac:dyDescent="0.15">
      <c r="I621" s="85"/>
      <c r="J621" s="86"/>
    </row>
    <row r="622" spans="9:10" ht="13" x14ac:dyDescent="0.15">
      <c r="I622" s="85"/>
      <c r="J622" s="86"/>
    </row>
    <row r="623" spans="9:10" ht="13" x14ac:dyDescent="0.15">
      <c r="I623" s="85"/>
      <c r="J623" s="86"/>
    </row>
    <row r="624" spans="9:10" ht="13" x14ac:dyDescent="0.15">
      <c r="I624" s="85"/>
      <c r="J624" s="86"/>
    </row>
    <row r="625" spans="9:10" ht="13" x14ac:dyDescent="0.15">
      <c r="I625" s="85"/>
      <c r="J625" s="86"/>
    </row>
    <row r="626" spans="9:10" ht="13" x14ac:dyDescent="0.15">
      <c r="I626" s="85"/>
      <c r="J626" s="86"/>
    </row>
    <row r="627" spans="9:10" ht="13" x14ac:dyDescent="0.15">
      <c r="I627" s="85"/>
      <c r="J627" s="86"/>
    </row>
    <row r="628" spans="9:10" ht="13" x14ac:dyDescent="0.15">
      <c r="I628" s="85"/>
      <c r="J628" s="86"/>
    </row>
    <row r="629" spans="9:10" ht="13" x14ac:dyDescent="0.15">
      <c r="I629" s="85"/>
      <c r="J629" s="86"/>
    </row>
    <row r="630" spans="9:10" ht="13" x14ac:dyDescent="0.15">
      <c r="I630" s="85"/>
      <c r="J630" s="86"/>
    </row>
    <row r="631" spans="9:10" ht="13" x14ac:dyDescent="0.15">
      <c r="I631" s="85"/>
      <c r="J631" s="86"/>
    </row>
    <row r="632" spans="9:10" ht="13" x14ac:dyDescent="0.15">
      <c r="I632" s="85"/>
      <c r="J632" s="86"/>
    </row>
    <row r="633" spans="9:10" ht="13" x14ac:dyDescent="0.15">
      <c r="I633" s="85"/>
      <c r="J633" s="86"/>
    </row>
    <row r="634" spans="9:10" ht="13" x14ac:dyDescent="0.15">
      <c r="I634" s="85"/>
      <c r="J634" s="86"/>
    </row>
    <row r="635" spans="9:10" ht="13" x14ac:dyDescent="0.15">
      <c r="I635" s="85"/>
      <c r="J635" s="86"/>
    </row>
    <row r="636" spans="9:10" ht="13" x14ac:dyDescent="0.15">
      <c r="I636" s="85"/>
      <c r="J636" s="86"/>
    </row>
    <row r="637" spans="9:10" ht="13" x14ac:dyDescent="0.15">
      <c r="I637" s="85"/>
      <c r="J637" s="86"/>
    </row>
    <row r="638" spans="9:10" ht="13" x14ac:dyDescent="0.15">
      <c r="I638" s="85"/>
      <c r="J638" s="86"/>
    </row>
    <row r="639" spans="9:10" ht="13" x14ac:dyDescent="0.15">
      <c r="I639" s="85"/>
      <c r="J639" s="86"/>
    </row>
    <row r="640" spans="9:10" ht="13" x14ac:dyDescent="0.15">
      <c r="I640" s="85"/>
      <c r="J640" s="86"/>
    </row>
    <row r="641" spans="9:10" ht="13" x14ac:dyDescent="0.15">
      <c r="I641" s="85"/>
      <c r="J641" s="86"/>
    </row>
    <row r="642" spans="9:10" ht="13" x14ac:dyDescent="0.15">
      <c r="I642" s="85"/>
      <c r="J642" s="86"/>
    </row>
    <row r="643" spans="9:10" ht="13" x14ac:dyDescent="0.15">
      <c r="I643" s="85"/>
      <c r="J643" s="86"/>
    </row>
    <row r="644" spans="9:10" ht="13" x14ac:dyDescent="0.15">
      <c r="I644" s="85"/>
      <c r="J644" s="86"/>
    </row>
    <row r="645" spans="9:10" ht="13" x14ac:dyDescent="0.15">
      <c r="I645" s="85"/>
      <c r="J645" s="86"/>
    </row>
    <row r="646" spans="9:10" ht="13" x14ac:dyDescent="0.15">
      <c r="I646" s="85"/>
      <c r="J646" s="86"/>
    </row>
    <row r="647" spans="9:10" ht="13" x14ac:dyDescent="0.15">
      <c r="I647" s="85"/>
      <c r="J647" s="86"/>
    </row>
    <row r="648" spans="9:10" ht="13" x14ac:dyDescent="0.15">
      <c r="I648" s="85"/>
      <c r="J648" s="86"/>
    </row>
    <row r="649" spans="9:10" ht="13" x14ac:dyDescent="0.15">
      <c r="I649" s="85"/>
      <c r="J649" s="86"/>
    </row>
    <row r="650" spans="9:10" ht="13" x14ac:dyDescent="0.15">
      <c r="I650" s="85"/>
      <c r="J650" s="86"/>
    </row>
    <row r="651" spans="9:10" ht="13" x14ac:dyDescent="0.15">
      <c r="I651" s="85"/>
      <c r="J651" s="86"/>
    </row>
    <row r="652" spans="9:10" ht="13" x14ac:dyDescent="0.15">
      <c r="I652" s="85"/>
      <c r="J652" s="86"/>
    </row>
    <row r="653" spans="9:10" ht="13" x14ac:dyDescent="0.15">
      <c r="I653" s="85"/>
      <c r="J653" s="86"/>
    </row>
    <row r="654" spans="9:10" ht="13" x14ac:dyDescent="0.15">
      <c r="I654" s="85"/>
      <c r="J654" s="86"/>
    </row>
    <row r="655" spans="9:10" ht="13" x14ac:dyDescent="0.15">
      <c r="I655" s="85"/>
      <c r="J655" s="86"/>
    </row>
    <row r="656" spans="9:10" ht="13" x14ac:dyDescent="0.15">
      <c r="I656" s="85"/>
      <c r="J656" s="86"/>
    </row>
    <row r="657" spans="9:10" ht="13" x14ac:dyDescent="0.15">
      <c r="I657" s="85"/>
      <c r="J657" s="86"/>
    </row>
    <row r="658" spans="9:10" ht="13" x14ac:dyDescent="0.15">
      <c r="I658" s="85"/>
      <c r="J658" s="86"/>
    </row>
    <row r="659" spans="9:10" ht="13" x14ac:dyDescent="0.15">
      <c r="I659" s="85"/>
      <c r="J659" s="86"/>
    </row>
    <row r="660" spans="9:10" ht="13" x14ac:dyDescent="0.15">
      <c r="I660" s="85"/>
      <c r="J660" s="86"/>
    </row>
    <row r="661" spans="9:10" ht="13" x14ac:dyDescent="0.15">
      <c r="I661" s="85"/>
      <c r="J661" s="86"/>
    </row>
    <row r="662" spans="9:10" ht="13" x14ac:dyDescent="0.15">
      <c r="I662" s="85"/>
      <c r="J662" s="86"/>
    </row>
    <row r="663" spans="9:10" ht="13" x14ac:dyDescent="0.15">
      <c r="I663" s="85"/>
      <c r="J663" s="86"/>
    </row>
    <row r="664" spans="9:10" ht="13" x14ac:dyDescent="0.15">
      <c r="I664" s="85"/>
      <c r="J664" s="86"/>
    </row>
    <row r="665" spans="9:10" ht="13" x14ac:dyDescent="0.15">
      <c r="I665" s="85"/>
      <c r="J665" s="86"/>
    </row>
    <row r="666" spans="9:10" ht="13" x14ac:dyDescent="0.15">
      <c r="I666" s="85"/>
      <c r="J666" s="86"/>
    </row>
    <row r="667" spans="9:10" ht="13" x14ac:dyDescent="0.15">
      <c r="I667" s="85"/>
      <c r="J667" s="86"/>
    </row>
    <row r="668" spans="9:10" ht="13" x14ac:dyDescent="0.15">
      <c r="I668" s="85"/>
      <c r="J668" s="86"/>
    </row>
    <row r="669" spans="9:10" ht="13" x14ac:dyDescent="0.15">
      <c r="I669" s="85"/>
      <c r="J669" s="86"/>
    </row>
    <row r="670" spans="9:10" ht="13" x14ac:dyDescent="0.15">
      <c r="I670" s="85"/>
      <c r="J670" s="86"/>
    </row>
    <row r="671" spans="9:10" ht="13" x14ac:dyDescent="0.15">
      <c r="I671" s="85"/>
      <c r="J671" s="86"/>
    </row>
    <row r="672" spans="9:10" ht="13" x14ac:dyDescent="0.15">
      <c r="I672" s="85"/>
      <c r="J672" s="86"/>
    </row>
    <row r="673" spans="9:10" ht="13" x14ac:dyDescent="0.15">
      <c r="I673" s="85"/>
      <c r="J673" s="86"/>
    </row>
    <row r="674" spans="9:10" ht="13" x14ac:dyDescent="0.15">
      <c r="I674" s="85"/>
      <c r="J674" s="86"/>
    </row>
    <row r="675" spans="9:10" ht="13" x14ac:dyDescent="0.15">
      <c r="I675" s="85"/>
      <c r="J675" s="86"/>
    </row>
    <row r="676" spans="9:10" ht="13" x14ac:dyDescent="0.15">
      <c r="I676" s="85"/>
      <c r="J676" s="86"/>
    </row>
    <row r="677" spans="9:10" ht="13" x14ac:dyDescent="0.15">
      <c r="I677" s="85"/>
      <c r="J677" s="86"/>
    </row>
    <row r="678" spans="9:10" ht="13" x14ac:dyDescent="0.15">
      <c r="I678" s="85"/>
      <c r="J678" s="86"/>
    </row>
    <row r="679" spans="9:10" ht="13" x14ac:dyDescent="0.15">
      <c r="I679" s="85"/>
      <c r="J679" s="86"/>
    </row>
    <row r="680" spans="9:10" ht="13" x14ac:dyDescent="0.15">
      <c r="I680" s="85"/>
      <c r="J680" s="86"/>
    </row>
    <row r="681" spans="9:10" ht="13" x14ac:dyDescent="0.15">
      <c r="I681" s="85"/>
      <c r="J681" s="86"/>
    </row>
    <row r="682" spans="9:10" ht="13" x14ac:dyDescent="0.15">
      <c r="I682" s="85"/>
      <c r="J682" s="86"/>
    </row>
    <row r="683" spans="9:10" ht="13" x14ac:dyDescent="0.15">
      <c r="I683" s="85"/>
      <c r="J683" s="86"/>
    </row>
    <row r="684" spans="9:10" ht="13" x14ac:dyDescent="0.15">
      <c r="I684" s="85"/>
      <c r="J684" s="86"/>
    </row>
    <row r="685" spans="9:10" ht="13" x14ac:dyDescent="0.15">
      <c r="I685" s="85"/>
      <c r="J685" s="86"/>
    </row>
    <row r="686" spans="9:10" ht="13" x14ac:dyDescent="0.15">
      <c r="I686" s="85"/>
      <c r="J686" s="86"/>
    </row>
    <row r="687" spans="9:10" ht="13" x14ac:dyDescent="0.15">
      <c r="I687" s="85"/>
      <c r="J687" s="86"/>
    </row>
    <row r="688" spans="9:10" ht="13" x14ac:dyDescent="0.15">
      <c r="I688" s="85"/>
      <c r="J688" s="86"/>
    </row>
    <row r="689" spans="9:10" ht="13" x14ac:dyDescent="0.15">
      <c r="I689" s="85"/>
      <c r="J689" s="86"/>
    </row>
    <row r="690" spans="9:10" ht="13" x14ac:dyDescent="0.15">
      <c r="I690" s="85"/>
      <c r="J690" s="86"/>
    </row>
    <row r="691" spans="9:10" ht="13" x14ac:dyDescent="0.15">
      <c r="I691" s="85"/>
      <c r="J691" s="86"/>
    </row>
    <row r="692" spans="9:10" ht="13" x14ac:dyDescent="0.15">
      <c r="I692" s="85"/>
      <c r="J692" s="86"/>
    </row>
    <row r="693" spans="9:10" ht="13" x14ac:dyDescent="0.15">
      <c r="I693" s="85"/>
      <c r="J693" s="86"/>
    </row>
    <row r="694" spans="9:10" ht="13" x14ac:dyDescent="0.15">
      <c r="I694" s="85"/>
      <c r="J694" s="86"/>
    </row>
    <row r="695" spans="9:10" ht="13" x14ac:dyDescent="0.15">
      <c r="I695" s="85"/>
      <c r="J695" s="86"/>
    </row>
    <row r="696" spans="9:10" ht="13" x14ac:dyDescent="0.15">
      <c r="I696" s="85"/>
      <c r="J696" s="86"/>
    </row>
    <row r="697" spans="9:10" ht="13" x14ac:dyDescent="0.15">
      <c r="I697" s="85"/>
      <c r="J697" s="86"/>
    </row>
    <row r="698" spans="9:10" ht="13" x14ac:dyDescent="0.15">
      <c r="I698" s="85"/>
      <c r="J698" s="86"/>
    </row>
    <row r="699" spans="9:10" ht="13" x14ac:dyDescent="0.15">
      <c r="I699" s="85"/>
      <c r="J699" s="86"/>
    </row>
    <row r="700" spans="9:10" ht="13" x14ac:dyDescent="0.15">
      <c r="I700" s="85"/>
      <c r="J700" s="86"/>
    </row>
    <row r="701" spans="9:10" ht="13" x14ac:dyDescent="0.15">
      <c r="I701" s="85"/>
      <c r="J701" s="86"/>
    </row>
    <row r="702" spans="9:10" ht="13" x14ac:dyDescent="0.15">
      <c r="I702" s="85"/>
      <c r="J702" s="86"/>
    </row>
    <row r="703" spans="9:10" ht="13" x14ac:dyDescent="0.15">
      <c r="I703" s="85"/>
      <c r="J703" s="86"/>
    </row>
    <row r="704" spans="9:10" ht="13" x14ac:dyDescent="0.15">
      <c r="I704" s="85"/>
      <c r="J704" s="86"/>
    </row>
    <row r="705" spans="9:10" ht="13" x14ac:dyDescent="0.15">
      <c r="I705" s="85"/>
      <c r="J705" s="86"/>
    </row>
    <row r="706" spans="9:10" ht="13" x14ac:dyDescent="0.15">
      <c r="I706" s="85"/>
      <c r="J706" s="86"/>
    </row>
    <row r="707" spans="9:10" ht="13" x14ac:dyDescent="0.15">
      <c r="I707" s="85"/>
      <c r="J707" s="86"/>
    </row>
    <row r="708" spans="9:10" ht="13" x14ac:dyDescent="0.15">
      <c r="I708" s="85"/>
      <c r="J708" s="86"/>
    </row>
    <row r="709" spans="9:10" ht="13" x14ac:dyDescent="0.15">
      <c r="I709" s="85"/>
      <c r="J709" s="86"/>
    </row>
    <row r="710" spans="9:10" ht="13" x14ac:dyDescent="0.15">
      <c r="I710" s="85"/>
      <c r="J710" s="86"/>
    </row>
    <row r="711" spans="9:10" ht="13" x14ac:dyDescent="0.15">
      <c r="I711" s="85"/>
      <c r="J711" s="86"/>
    </row>
    <row r="712" spans="9:10" ht="13" x14ac:dyDescent="0.15">
      <c r="I712" s="85"/>
      <c r="J712" s="86"/>
    </row>
    <row r="713" spans="9:10" ht="13" x14ac:dyDescent="0.15">
      <c r="I713" s="85"/>
      <c r="J713" s="86"/>
    </row>
    <row r="714" spans="9:10" ht="13" x14ac:dyDescent="0.15">
      <c r="I714" s="85"/>
      <c r="J714" s="86"/>
    </row>
    <row r="715" spans="9:10" ht="13" x14ac:dyDescent="0.15">
      <c r="I715" s="85"/>
      <c r="J715" s="86"/>
    </row>
    <row r="716" spans="9:10" ht="13" x14ac:dyDescent="0.15">
      <c r="I716" s="85"/>
      <c r="J716" s="86"/>
    </row>
    <row r="717" spans="9:10" ht="13" x14ac:dyDescent="0.15">
      <c r="I717" s="85"/>
      <c r="J717" s="86"/>
    </row>
    <row r="718" spans="9:10" ht="13" x14ac:dyDescent="0.15">
      <c r="I718" s="85"/>
      <c r="J718" s="86"/>
    </row>
    <row r="719" spans="9:10" ht="13" x14ac:dyDescent="0.15">
      <c r="I719" s="85"/>
      <c r="J719" s="86"/>
    </row>
    <row r="720" spans="9:10" ht="13" x14ac:dyDescent="0.15">
      <c r="I720" s="85"/>
      <c r="J720" s="86"/>
    </row>
    <row r="721" spans="9:10" ht="13" x14ac:dyDescent="0.15">
      <c r="I721" s="85"/>
      <c r="J721" s="86"/>
    </row>
    <row r="722" spans="9:10" ht="13" x14ac:dyDescent="0.15">
      <c r="I722" s="85"/>
      <c r="J722" s="86"/>
    </row>
    <row r="723" spans="9:10" ht="13" x14ac:dyDescent="0.15">
      <c r="I723" s="85"/>
      <c r="J723" s="86"/>
    </row>
    <row r="724" spans="9:10" ht="13" x14ac:dyDescent="0.15">
      <c r="I724" s="85"/>
      <c r="J724" s="86"/>
    </row>
    <row r="725" spans="9:10" ht="13" x14ac:dyDescent="0.15">
      <c r="I725" s="85"/>
      <c r="J725" s="86"/>
    </row>
    <row r="726" spans="9:10" ht="13" x14ac:dyDescent="0.15">
      <c r="I726" s="85"/>
      <c r="J726" s="86"/>
    </row>
    <row r="727" spans="9:10" ht="13" x14ac:dyDescent="0.15">
      <c r="I727" s="85"/>
      <c r="J727" s="86"/>
    </row>
    <row r="728" spans="9:10" ht="13" x14ac:dyDescent="0.15">
      <c r="I728" s="85"/>
      <c r="J728" s="86"/>
    </row>
    <row r="729" spans="9:10" ht="13" x14ac:dyDescent="0.15">
      <c r="I729" s="85"/>
      <c r="J729" s="86"/>
    </row>
    <row r="730" spans="9:10" ht="13" x14ac:dyDescent="0.15">
      <c r="I730" s="85"/>
      <c r="J730" s="86"/>
    </row>
    <row r="731" spans="9:10" ht="13" x14ac:dyDescent="0.15">
      <c r="I731" s="85"/>
      <c r="J731" s="86"/>
    </row>
    <row r="732" spans="9:10" ht="13" x14ac:dyDescent="0.15">
      <c r="I732" s="85"/>
      <c r="J732" s="86"/>
    </row>
    <row r="733" spans="9:10" ht="13" x14ac:dyDescent="0.15">
      <c r="I733" s="85"/>
      <c r="J733" s="86"/>
    </row>
    <row r="734" spans="9:10" ht="13" x14ac:dyDescent="0.15">
      <c r="I734" s="85"/>
      <c r="J734" s="86"/>
    </row>
    <row r="735" spans="9:10" ht="13" x14ac:dyDescent="0.15">
      <c r="I735" s="85"/>
      <c r="J735" s="86"/>
    </row>
    <row r="736" spans="9:10" ht="13" x14ac:dyDescent="0.15">
      <c r="I736" s="85"/>
      <c r="J736" s="86"/>
    </row>
    <row r="737" spans="9:10" ht="13" x14ac:dyDescent="0.15">
      <c r="I737" s="85"/>
      <c r="J737" s="86"/>
    </row>
    <row r="738" spans="9:10" ht="13" x14ac:dyDescent="0.15">
      <c r="I738" s="85"/>
      <c r="J738" s="86"/>
    </row>
    <row r="739" spans="9:10" ht="13" x14ac:dyDescent="0.15">
      <c r="I739" s="85"/>
      <c r="J739" s="86"/>
    </row>
    <row r="740" spans="9:10" ht="13" x14ac:dyDescent="0.15">
      <c r="I740" s="85"/>
      <c r="J740" s="86"/>
    </row>
    <row r="741" spans="9:10" ht="13" x14ac:dyDescent="0.15">
      <c r="I741" s="85"/>
      <c r="J741" s="86"/>
    </row>
    <row r="742" spans="9:10" ht="13" x14ac:dyDescent="0.15">
      <c r="I742" s="85"/>
      <c r="J742" s="86"/>
    </row>
    <row r="743" spans="9:10" ht="13" x14ac:dyDescent="0.15">
      <c r="I743" s="85"/>
      <c r="J743" s="86"/>
    </row>
    <row r="744" spans="9:10" ht="13" x14ac:dyDescent="0.15">
      <c r="I744" s="85"/>
      <c r="J744" s="86"/>
    </row>
    <row r="745" spans="9:10" ht="13" x14ac:dyDescent="0.15">
      <c r="I745" s="85"/>
      <c r="J745" s="86"/>
    </row>
    <row r="746" spans="9:10" ht="13" x14ac:dyDescent="0.15">
      <c r="I746" s="85"/>
      <c r="J746" s="86"/>
    </row>
    <row r="747" spans="9:10" ht="13" x14ac:dyDescent="0.15">
      <c r="I747" s="85"/>
      <c r="J747" s="86"/>
    </row>
    <row r="748" spans="9:10" ht="13" x14ac:dyDescent="0.15">
      <c r="I748" s="85"/>
      <c r="J748" s="86"/>
    </row>
    <row r="749" spans="9:10" ht="13" x14ac:dyDescent="0.15">
      <c r="I749" s="85"/>
      <c r="J749" s="86"/>
    </row>
    <row r="750" spans="9:10" ht="13" x14ac:dyDescent="0.15">
      <c r="I750" s="85"/>
      <c r="J750" s="86"/>
    </row>
    <row r="751" spans="9:10" ht="13" x14ac:dyDescent="0.15">
      <c r="I751" s="85"/>
      <c r="J751" s="86"/>
    </row>
    <row r="752" spans="9:10" ht="13" x14ac:dyDescent="0.15">
      <c r="I752" s="85"/>
      <c r="J752" s="86"/>
    </row>
    <row r="753" spans="9:10" ht="13" x14ac:dyDescent="0.15">
      <c r="I753" s="85"/>
      <c r="J753" s="86"/>
    </row>
    <row r="754" spans="9:10" ht="13" x14ac:dyDescent="0.15">
      <c r="I754" s="85"/>
      <c r="J754" s="86"/>
    </row>
    <row r="755" spans="9:10" ht="13" x14ac:dyDescent="0.15">
      <c r="I755" s="85"/>
      <c r="J755" s="86"/>
    </row>
    <row r="756" spans="9:10" ht="13" x14ac:dyDescent="0.15">
      <c r="I756" s="85"/>
      <c r="J756" s="86"/>
    </row>
    <row r="757" spans="9:10" ht="13" x14ac:dyDescent="0.15">
      <c r="I757" s="85"/>
      <c r="J757" s="86"/>
    </row>
    <row r="758" spans="9:10" ht="13" x14ac:dyDescent="0.15">
      <c r="I758" s="85"/>
      <c r="J758" s="86"/>
    </row>
    <row r="759" spans="9:10" ht="13" x14ac:dyDescent="0.15">
      <c r="I759" s="85"/>
      <c r="J759" s="86"/>
    </row>
    <row r="760" spans="9:10" ht="13" x14ac:dyDescent="0.15">
      <c r="I760" s="85"/>
      <c r="J760" s="86"/>
    </row>
    <row r="761" spans="9:10" ht="13" x14ac:dyDescent="0.15">
      <c r="I761" s="85"/>
      <c r="J761" s="86"/>
    </row>
    <row r="762" spans="9:10" ht="13" x14ac:dyDescent="0.15">
      <c r="I762" s="85"/>
      <c r="J762" s="86"/>
    </row>
    <row r="763" spans="9:10" ht="13" x14ac:dyDescent="0.15">
      <c r="I763" s="85"/>
      <c r="J763" s="86"/>
    </row>
    <row r="764" spans="9:10" ht="13" x14ac:dyDescent="0.15">
      <c r="I764" s="85"/>
      <c r="J764" s="86"/>
    </row>
    <row r="765" spans="9:10" ht="13" x14ac:dyDescent="0.15">
      <c r="I765" s="85"/>
      <c r="J765" s="86"/>
    </row>
    <row r="766" spans="9:10" ht="13" x14ac:dyDescent="0.15">
      <c r="I766" s="85"/>
      <c r="J766" s="86"/>
    </row>
    <row r="767" spans="9:10" ht="13" x14ac:dyDescent="0.15">
      <c r="I767" s="85"/>
      <c r="J767" s="86"/>
    </row>
    <row r="768" spans="9:10" ht="13" x14ac:dyDescent="0.15">
      <c r="I768" s="85"/>
      <c r="J768" s="86"/>
    </row>
    <row r="769" spans="9:10" ht="13" x14ac:dyDescent="0.15">
      <c r="I769" s="85"/>
      <c r="J769" s="86"/>
    </row>
    <row r="770" spans="9:10" ht="13" x14ac:dyDescent="0.15">
      <c r="I770" s="85"/>
      <c r="J770" s="86"/>
    </row>
    <row r="771" spans="9:10" ht="13" x14ac:dyDescent="0.15">
      <c r="I771" s="85"/>
      <c r="J771" s="86"/>
    </row>
    <row r="772" spans="9:10" ht="13" x14ac:dyDescent="0.15">
      <c r="I772" s="85"/>
      <c r="J772" s="86"/>
    </row>
    <row r="773" spans="9:10" ht="13" x14ac:dyDescent="0.15">
      <c r="I773" s="85"/>
      <c r="J773" s="86"/>
    </row>
    <row r="774" spans="9:10" ht="13" x14ac:dyDescent="0.15">
      <c r="I774" s="85"/>
      <c r="J774" s="86"/>
    </row>
    <row r="775" spans="9:10" ht="13" x14ac:dyDescent="0.15">
      <c r="I775" s="85"/>
      <c r="J775" s="86"/>
    </row>
    <row r="776" spans="9:10" ht="13" x14ac:dyDescent="0.15">
      <c r="I776" s="85"/>
      <c r="J776" s="86"/>
    </row>
    <row r="777" spans="9:10" ht="13" x14ac:dyDescent="0.15">
      <c r="I777" s="85"/>
      <c r="J777" s="86"/>
    </row>
    <row r="778" spans="9:10" ht="13" x14ac:dyDescent="0.15">
      <c r="I778" s="85"/>
      <c r="J778" s="86"/>
    </row>
    <row r="779" spans="9:10" ht="13" x14ac:dyDescent="0.15">
      <c r="I779" s="85"/>
      <c r="J779" s="86"/>
    </row>
    <row r="780" spans="9:10" ht="13" x14ac:dyDescent="0.15">
      <c r="I780" s="85"/>
      <c r="J780" s="86"/>
    </row>
    <row r="781" spans="9:10" ht="13" x14ac:dyDescent="0.15">
      <c r="I781" s="85"/>
      <c r="J781" s="86"/>
    </row>
    <row r="782" spans="9:10" ht="13" x14ac:dyDescent="0.15">
      <c r="I782" s="85"/>
      <c r="J782" s="86"/>
    </row>
    <row r="783" spans="9:10" ht="13" x14ac:dyDescent="0.15">
      <c r="I783" s="85"/>
      <c r="J783" s="86"/>
    </row>
    <row r="784" spans="9:10" ht="13" x14ac:dyDescent="0.15">
      <c r="I784" s="85"/>
      <c r="J784" s="86"/>
    </row>
    <row r="785" spans="9:10" ht="13" x14ac:dyDescent="0.15">
      <c r="I785" s="85"/>
      <c r="J785" s="86"/>
    </row>
    <row r="786" spans="9:10" ht="13" x14ac:dyDescent="0.15">
      <c r="I786" s="85"/>
      <c r="J786" s="86"/>
    </row>
    <row r="787" spans="9:10" ht="13" x14ac:dyDescent="0.15">
      <c r="I787" s="85"/>
      <c r="J787" s="86"/>
    </row>
    <row r="788" spans="9:10" ht="13" x14ac:dyDescent="0.15">
      <c r="I788" s="85"/>
      <c r="J788" s="86"/>
    </row>
    <row r="789" spans="9:10" ht="13" x14ac:dyDescent="0.15">
      <c r="I789" s="85"/>
      <c r="J789" s="86"/>
    </row>
    <row r="790" spans="9:10" ht="13" x14ac:dyDescent="0.15">
      <c r="I790" s="85"/>
      <c r="J790" s="86"/>
    </row>
    <row r="791" spans="9:10" ht="13" x14ac:dyDescent="0.15">
      <c r="I791" s="85"/>
      <c r="J791" s="86"/>
    </row>
    <row r="792" spans="9:10" ht="13" x14ac:dyDescent="0.15">
      <c r="I792" s="85"/>
      <c r="J792" s="86"/>
    </row>
    <row r="793" spans="9:10" ht="13" x14ac:dyDescent="0.15">
      <c r="I793" s="85"/>
      <c r="J793" s="86"/>
    </row>
    <row r="794" spans="9:10" ht="13" x14ac:dyDescent="0.15">
      <c r="I794" s="85"/>
      <c r="J794" s="86"/>
    </row>
    <row r="795" spans="9:10" ht="13" x14ac:dyDescent="0.15">
      <c r="I795" s="85"/>
      <c r="J795" s="86"/>
    </row>
    <row r="796" spans="9:10" ht="13" x14ac:dyDescent="0.15">
      <c r="I796" s="85"/>
      <c r="J796" s="86"/>
    </row>
    <row r="797" spans="9:10" ht="13" x14ac:dyDescent="0.15">
      <c r="I797" s="85"/>
      <c r="J797" s="86"/>
    </row>
    <row r="798" spans="9:10" ht="13" x14ac:dyDescent="0.15">
      <c r="I798" s="85"/>
      <c r="J798" s="86"/>
    </row>
    <row r="799" spans="9:10" ht="13" x14ac:dyDescent="0.15">
      <c r="I799" s="85"/>
      <c r="J799" s="86"/>
    </row>
    <row r="800" spans="9:10" ht="13" x14ac:dyDescent="0.15">
      <c r="I800" s="85"/>
      <c r="J800" s="86"/>
    </row>
    <row r="801" spans="9:10" ht="13" x14ac:dyDescent="0.15">
      <c r="I801" s="85"/>
      <c r="J801" s="86"/>
    </row>
    <row r="802" spans="9:10" ht="13" x14ac:dyDescent="0.15">
      <c r="I802" s="85"/>
      <c r="J802" s="86"/>
    </row>
    <row r="803" spans="9:10" ht="13" x14ac:dyDescent="0.15">
      <c r="I803" s="85"/>
      <c r="J803" s="86"/>
    </row>
    <row r="804" spans="9:10" ht="13" x14ac:dyDescent="0.15">
      <c r="I804" s="85"/>
      <c r="J804" s="86"/>
    </row>
    <row r="805" spans="9:10" ht="13" x14ac:dyDescent="0.15">
      <c r="I805" s="85"/>
      <c r="J805" s="86"/>
    </row>
    <row r="806" spans="9:10" ht="13" x14ac:dyDescent="0.15">
      <c r="I806" s="85"/>
      <c r="J806" s="86"/>
    </row>
    <row r="807" spans="9:10" ht="13" x14ac:dyDescent="0.15">
      <c r="I807" s="85"/>
      <c r="J807" s="86"/>
    </row>
    <row r="808" spans="9:10" ht="13" x14ac:dyDescent="0.15">
      <c r="I808" s="85"/>
      <c r="J808" s="86"/>
    </row>
    <row r="809" spans="9:10" ht="13" x14ac:dyDescent="0.15">
      <c r="I809" s="85"/>
      <c r="J809" s="86"/>
    </row>
    <row r="810" spans="9:10" ht="13" x14ac:dyDescent="0.15">
      <c r="I810" s="85"/>
      <c r="J810" s="86"/>
    </row>
    <row r="811" spans="9:10" ht="13" x14ac:dyDescent="0.15">
      <c r="I811" s="85"/>
      <c r="J811" s="86"/>
    </row>
    <row r="812" spans="9:10" ht="13" x14ac:dyDescent="0.15">
      <c r="I812" s="85"/>
      <c r="J812" s="86"/>
    </row>
    <row r="813" spans="9:10" ht="13" x14ac:dyDescent="0.15">
      <c r="I813" s="85"/>
      <c r="J813" s="86"/>
    </row>
    <row r="814" spans="9:10" ht="13" x14ac:dyDescent="0.15">
      <c r="I814" s="85"/>
      <c r="J814" s="86"/>
    </row>
    <row r="815" spans="9:10" ht="13" x14ac:dyDescent="0.15">
      <c r="I815" s="85"/>
      <c r="J815" s="86"/>
    </row>
    <row r="816" spans="9:10" ht="13" x14ac:dyDescent="0.15">
      <c r="I816" s="85"/>
      <c r="J816" s="86"/>
    </row>
    <row r="817" spans="9:10" ht="13" x14ac:dyDescent="0.15">
      <c r="I817" s="85"/>
      <c r="J817" s="86"/>
    </row>
    <row r="818" spans="9:10" ht="13" x14ac:dyDescent="0.15">
      <c r="I818" s="85"/>
      <c r="J818" s="86"/>
    </row>
    <row r="819" spans="9:10" ht="13" x14ac:dyDescent="0.15">
      <c r="I819" s="85"/>
      <c r="J819" s="86"/>
    </row>
    <row r="820" spans="9:10" ht="13" x14ac:dyDescent="0.15">
      <c r="I820" s="85"/>
      <c r="J820" s="86"/>
    </row>
    <row r="821" spans="9:10" ht="13" x14ac:dyDescent="0.15">
      <c r="I821" s="85"/>
      <c r="J821" s="86"/>
    </row>
    <row r="822" spans="9:10" ht="13" x14ac:dyDescent="0.15">
      <c r="I822" s="85"/>
      <c r="J822" s="86"/>
    </row>
    <row r="823" spans="9:10" ht="13" x14ac:dyDescent="0.15">
      <c r="I823" s="85"/>
      <c r="J823" s="86"/>
    </row>
    <row r="824" spans="9:10" ht="13" x14ac:dyDescent="0.15">
      <c r="I824" s="85"/>
      <c r="J824" s="86"/>
    </row>
    <row r="825" spans="9:10" ht="13" x14ac:dyDescent="0.15">
      <c r="I825" s="85"/>
      <c r="J825" s="86"/>
    </row>
    <row r="826" spans="9:10" ht="13" x14ac:dyDescent="0.15">
      <c r="I826" s="85"/>
      <c r="J826" s="86"/>
    </row>
    <row r="827" spans="9:10" ht="13" x14ac:dyDescent="0.15">
      <c r="I827" s="85"/>
      <c r="J827" s="86"/>
    </row>
    <row r="828" spans="9:10" ht="13" x14ac:dyDescent="0.15">
      <c r="I828" s="85"/>
      <c r="J828" s="86"/>
    </row>
    <row r="829" spans="9:10" ht="13" x14ac:dyDescent="0.15">
      <c r="I829" s="85"/>
      <c r="J829" s="86"/>
    </row>
    <row r="830" spans="9:10" ht="13" x14ac:dyDescent="0.15">
      <c r="I830" s="85"/>
      <c r="J830" s="86"/>
    </row>
    <row r="831" spans="9:10" ht="13" x14ac:dyDescent="0.15">
      <c r="I831" s="85"/>
      <c r="J831" s="86"/>
    </row>
    <row r="832" spans="9:10" ht="13" x14ac:dyDescent="0.15">
      <c r="I832" s="85"/>
      <c r="J832" s="86"/>
    </row>
    <row r="833" spans="9:10" ht="13" x14ac:dyDescent="0.15">
      <c r="I833" s="85"/>
      <c r="J833" s="86"/>
    </row>
    <row r="834" spans="9:10" ht="13" x14ac:dyDescent="0.15">
      <c r="I834" s="85"/>
      <c r="J834" s="86"/>
    </row>
    <row r="835" spans="9:10" ht="13" x14ac:dyDescent="0.15">
      <c r="I835" s="85"/>
      <c r="J835" s="86"/>
    </row>
    <row r="836" spans="9:10" ht="13" x14ac:dyDescent="0.15">
      <c r="I836" s="85"/>
      <c r="J836" s="86"/>
    </row>
    <row r="837" spans="9:10" ht="13" x14ac:dyDescent="0.15">
      <c r="I837" s="85"/>
      <c r="J837" s="86"/>
    </row>
    <row r="838" spans="9:10" ht="13" x14ac:dyDescent="0.15">
      <c r="I838" s="85"/>
      <c r="J838" s="86"/>
    </row>
    <row r="839" spans="9:10" ht="13" x14ac:dyDescent="0.15">
      <c r="I839" s="85"/>
      <c r="J839" s="86"/>
    </row>
    <row r="840" spans="9:10" ht="13" x14ac:dyDescent="0.15">
      <c r="I840" s="85"/>
      <c r="J840" s="86"/>
    </row>
    <row r="841" spans="9:10" ht="13" x14ac:dyDescent="0.15">
      <c r="I841" s="85"/>
      <c r="J841" s="86"/>
    </row>
    <row r="842" spans="9:10" ht="13" x14ac:dyDescent="0.15">
      <c r="I842" s="85"/>
      <c r="J842" s="86"/>
    </row>
    <row r="843" spans="9:10" ht="13" x14ac:dyDescent="0.15">
      <c r="I843" s="85"/>
      <c r="J843" s="86"/>
    </row>
    <row r="844" spans="9:10" ht="13" x14ac:dyDescent="0.15">
      <c r="I844" s="85"/>
      <c r="J844" s="86"/>
    </row>
    <row r="845" spans="9:10" ht="13" x14ac:dyDescent="0.15">
      <c r="I845" s="85"/>
      <c r="J845" s="86"/>
    </row>
    <row r="846" spans="9:10" ht="13" x14ac:dyDescent="0.15">
      <c r="I846" s="85"/>
      <c r="J846" s="86"/>
    </row>
    <row r="847" spans="9:10" ht="13" x14ac:dyDescent="0.15">
      <c r="I847" s="85"/>
      <c r="J847" s="86"/>
    </row>
    <row r="848" spans="9:10" ht="13" x14ac:dyDescent="0.15">
      <c r="I848" s="85"/>
      <c r="J848" s="86"/>
    </row>
    <row r="849" spans="9:10" ht="13" x14ac:dyDescent="0.15">
      <c r="I849" s="85"/>
      <c r="J849" s="86"/>
    </row>
    <row r="850" spans="9:10" ht="13" x14ac:dyDescent="0.15">
      <c r="I850" s="85"/>
      <c r="J850" s="86"/>
    </row>
    <row r="851" spans="9:10" ht="13" x14ac:dyDescent="0.15">
      <c r="I851" s="85"/>
      <c r="J851" s="86"/>
    </row>
    <row r="852" spans="9:10" ht="13" x14ac:dyDescent="0.15">
      <c r="I852" s="85"/>
      <c r="J852" s="86"/>
    </row>
    <row r="853" spans="9:10" ht="13" x14ac:dyDescent="0.15">
      <c r="I853" s="85"/>
      <c r="J853" s="86"/>
    </row>
    <row r="854" spans="9:10" ht="13" x14ac:dyDescent="0.15">
      <c r="I854" s="85"/>
      <c r="J854" s="86"/>
    </row>
    <row r="855" spans="9:10" ht="13" x14ac:dyDescent="0.15">
      <c r="I855" s="85"/>
      <c r="J855" s="86"/>
    </row>
    <row r="856" spans="9:10" ht="13" x14ac:dyDescent="0.15">
      <c r="I856" s="85"/>
      <c r="J856" s="86"/>
    </row>
    <row r="857" spans="9:10" ht="13" x14ac:dyDescent="0.15">
      <c r="I857" s="85"/>
      <c r="J857" s="86"/>
    </row>
    <row r="858" spans="9:10" ht="13" x14ac:dyDescent="0.15">
      <c r="I858" s="85"/>
      <c r="J858" s="86"/>
    </row>
    <row r="859" spans="9:10" ht="13" x14ac:dyDescent="0.15">
      <c r="I859" s="85"/>
      <c r="J859" s="86"/>
    </row>
    <row r="860" spans="9:10" ht="13" x14ac:dyDescent="0.15">
      <c r="I860" s="85"/>
      <c r="J860" s="86"/>
    </row>
    <row r="861" spans="9:10" ht="13" x14ac:dyDescent="0.15">
      <c r="I861" s="85"/>
      <c r="J861" s="86"/>
    </row>
    <row r="862" spans="9:10" ht="13" x14ac:dyDescent="0.15">
      <c r="I862" s="85"/>
      <c r="J862" s="86"/>
    </row>
    <row r="863" spans="9:10" ht="13" x14ac:dyDescent="0.15">
      <c r="I863" s="85"/>
      <c r="J863" s="86"/>
    </row>
    <row r="864" spans="9:10" ht="13" x14ac:dyDescent="0.15">
      <c r="I864" s="85"/>
      <c r="J864" s="86"/>
    </row>
    <row r="865" spans="9:10" ht="13" x14ac:dyDescent="0.15">
      <c r="I865" s="85"/>
      <c r="J865" s="86"/>
    </row>
    <row r="866" spans="9:10" ht="13" x14ac:dyDescent="0.15">
      <c r="I866" s="85"/>
      <c r="J866" s="86"/>
    </row>
    <row r="867" spans="9:10" ht="13" x14ac:dyDescent="0.15">
      <c r="I867" s="85"/>
      <c r="J867" s="86"/>
    </row>
    <row r="868" spans="9:10" ht="13" x14ac:dyDescent="0.15">
      <c r="I868" s="85"/>
      <c r="J868" s="86"/>
    </row>
    <row r="869" spans="9:10" ht="13" x14ac:dyDescent="0.15">
      <c r="I869" s="85"/>
      <c r="J869" s="86"/>
    </row>
    <row r="870" spans="9:10" ht="13" x14ac:dyDescent="0.15">
      <c r="I870" s="85"/>
      <c r="J870" s="86"/>
    </row>
    <row r="871" spans="9:10" ht="13" x14ac:dyDescent="0.15">
      <c r="I871" s="85"/>
      <c r="J871" s="86"/>
    </row>
    <row r="872" spans="9:10" ht="13" x14ac:dyDescent="0.15">
      <c r="I872" s="85"/>
      <c r="J872" s="86"/>
    </row>
    <row r="873" spans="9:10" ht="13" x14ac:dyDescent="0.15">
      <c r="I873" s="85"/>
      <c r="J873" s="86"/>
    </row>
    <row r="874" spans="9:10" ht="13" x14ac:dyDescent="0.15">
      <c r="I874" s="85"/>
      <c r="J874" s="86"/>
    </row>
    <row r="875" spans="9:10" ht="13" x14ac:dyDescent="0.15">
      <c r="I875" s="85"/>
      <c r="J875" s="86"/>
    </row>
    <row r="876" spans="9:10" ht="13" x14ac:dyDescent="0.15">
      <c r="I876" s="85"/>
      <c r="J876" s="86"/>
    </row>
    <row r="877" spans="9:10" ht="13" x14ac:dyDescent="0.15">
      <c r="I877" s="85"/>
      <c r="J877" s="86"/>
    </row>
    <row r="878" spans="9:10" ht="13" x14ac:dyDescent="0.15">
      <c r="I878" s="85"/>
      <c r="J878" s="86"/>
    </row>
    <row r="879" spans="9:10" ht="13" x14ac:dyDescent="0.15">
      <c r="I879" s="85"/>
      <c r="J879" s="86"/>
    </row>
    <row r="880" spans="9:10" ht="13" x14ac:dyDescent="0.15">
      <c r="I880" s="85"/>
      <c r="J880" s="86"/>
    </row>
    <row r="881" spans="9:10" ht="13" x14ac:dyDescent="0.15">
      <c r="I881" s="85"/>
      <c r="J881" s="86"/>
    </row>
    <row r="882" spans="9:10" ht="13" x14ac:dyDescent="0.15">
      <c r="I882" s="85"/>
      <c r="J882" s="86"/>
    </row>
    <row r="883" spans="9:10" ht="13" x14ac:dyDescent="0.15">
      <c r="I883" s="85"/>
      <c r="J883" s="86"/>
    </row>
    <row r="884" spans="9:10" ht="13" x14ac:dyDescent="0.15">
      <c r="I884" s="85"/>
      <c r="J884" s="86"/>
    </row>
    <row r="885" spans="9:10" ht="13" x14ac:dyDescent="0.15">
      <c r="I885" s="85"/>
      <c r="J885" s="86"/>
    </row>
    <row r="886" spans="9:10" ht="13" x14ac:dyDescent="0.15">
      <c r="I886" s="85"/>
      <c r="J886" s="86"/>
    </row>
    <row r="887" spans="9:10" ht="13" x14ac:dyDescent="0.15">
      <c r="I887" s="85"/>
      <c r="J887" s="86"/>
    </row>
    <row r="888" spans="9:10" ht="13" x14ac:dyDescent="0.15">
      <c r="I888" s="85"/>
      <c r="J888" s="86"/>
    </row>
    <row r="889" spans="9:10" ht="13" x14ac:dyDescent="0.15">
      <c r="I889" s="85"/>
      <c r="J889" s="86"/>
    </row>
    <row r="890" spans="9:10" ht="13" x14ac:dyDescent="0.15">
      <c r="I890" s="85"/>
      <c r="J890" s="86"/>
    </row>
    <row r="891" spans="9:10" ht="13" x14ac:dyDescent="0.15">
      <c r="I891" s="85"/>
      <c r="J891" s="86"/>
    </row>
    <row r="892" spans="9:10" ht="13" x14ac:dyDescent="0.15">
      <c r="I892" s="85"/>
      <c r="J892" s="86"/>
    </row>
    <row r="893" spans="9:10" ht="13" x14ac:dyDescent="0.15">
      <c r="I893" s="85"/>
      <c r="J893" s="86"/>
    </row>
    <row r="894" spans="9:10" ht="13" x14ac:dyDescent="0.15">
      <c r="I894" s="85"/>
      <c r="J894" s="86"/>
    </row>
    <row r="895" spans="9:10" ht="13" x14ac:dyDescent="0.15">
      <c r="I895" s="85"/>
      <c r="J895" s="86"/>
    </row>
    <row r="896" spans="9:10" ht="13" x14ac:dyDescent="0.15">
      <c r="I896" s="85"/>
      <c r="J896" s="86"/>
    </row>
    <row r="897" spans="9:10" ht="13" x14ac:dyDescent="0.15">
      <c r="I897" s="85"/>
      <c r="J897" s="86"/>
    </row>
    <row r="898" spans="9:10" ht="13" x14ac:dyDescent="0.15">
      <c r="I898" s="85"/>
      <c r="J898" s="86"/>
    </row>
    <row r="899" spans="9:10" ht="13" x14ac:dyDescent="0.15">
      <c r="I899" s="85"/>
      <c r="J899" s="86"/>
    </row>
    <row r="900" spans="9:10" ht="13" x14ac:dyDescent="0.15">
      <c r="I900" s="85"/>
      <c r="J900" s="86"/>
    </row>
    <row r="901" spans="9:10" ht="13" x14ac:dyDescent="0.15">
      <c r="I901" s="85"/>
      <c r="J901" s="86"/>
    </row>
    <row r="902" spans="9:10" ht="13" x14ac:dyDescent="0.15">
      <c r="I902" s="85"/>
      <c r="J902" s="86"/>
    </row>
    <row r="903" spans="9:10" ht="13" x14ac:dyDescent="0.15">
      <c r="I903" s="85"/>
      <c r="J903" s="86"/>
    </row>
    <row r="904" spans="9:10" ht="13" x14ac:dyDescent="0.15">
      <c r="I904" s="85"/>
      <c r="J904" s="86"/>
    </row>
    <row r="905" spans="9:10" ht="13" x14ac:dyDescent="0.15">
      <c r="I905" s="85"/>
      <c r="J905" s="86"/>
    </row>
    <row r="906" spans="9:10" ht="13" x14ac:dyDescent="0.15">
      <c r="I906" s="85"/>
      <c r="J906" s="86"/>
    </row>
    <row r="907" spans="9:10" ht="13" x14ac:dyDescent="0.15">
      <c r="I907" s="85"/>
      <c r="J907" s="86"/>
    </row>
    <row r="908" spans="9:10" ht="13" x14ac:dyDescent="0.15">
      <c r="I908" s="85"/>
      <c r="J908" s="86"/>
    </row>
    <row r="909" spans="9:10" ht="13" x14ac:dyDescent="0.15">
      <c r="I909" s="85"/>
      <c r="J909" s="86"/>
    </row>
    <row r="910" spans="9:10" ht="13" x14ac:dyDescent="0.15">
      <c r="I910" s="85"/>
      <c r="J910" s="86"/>
    </row>
    <row r="911" spans="9:10" ht="13" x14ac:dyDescent="0.15">
      <c r="I911" s="85"/>
      <c r="J911" s="86"/>
    </row>
    <row r="912" spans="9:10" ht="13" x14ac:dyDescent="0.15">
      <c r="I912" s="85"/>
      <c r="J912" s="86"/>
    </row>
    <row r="913" spans="9:10" ht="13" x14ac:dyDescent="0.15">
      <c r="I913" s="85"/>
      <c r="J913" s="86"/>
    </row>
    <row r="914" spans="9:10" ht="13" x14ac:dyDescent="0.15">
      <c r="I914" s="85"/>
      <c r="J914" s="86"/>
    </row>
    <row r="915" spans="9:10" ht="13" x14ac:dyDescent="0.15">
      <c r="I915" s="85"/>
      <c r="J915" s="86"/>
    </row>
    <row r="916" spans="9:10" ht="13" x14ac:dyDescent="0.15">
      <c r="I916" s="85"/>
      <c r="J916" s="86"/>
    </row>
    <row r="917" spans="9:10" ht="13" x14ac:dyDescent="0.15">
      <c r="I917" s="85"/>
      <c r="J917" s="86"/>
    </row>
    <row r="918" spans="9:10" ht="13" x14ac:dyDescent="0.15">
      <c r="I918" s="85"/>
      <c r="J918" s="86"/>
    </row>
    <row r="919" spans="9:10" ht="13" x14ac:dyDescent="0.15">
      <c r="I919" s="85"/>
      <c r="J919" s="86"/>
    </row>
    <row r="920" spans="9:10" ht="13" x14ac:dyDescent="0.15">
      <c r="I920" s="85"/>
      <c r="J920" s="86"/>
    </row>
    <row r="921" spans="9:10" ht="13" x14ac:dyDescent="0.15">
      <c r="I921" s="85"/>
      <c r="J921" s="86"/>
    </row>
    <row r="922" spans="9:10" ht="13" x14ac:dyDescent="0.15">
      <c r="I922" s="85"/>
      <c r="J922" s="86"/>
    </row>
    <row r="923" spans="9:10" ht="13" x14ac:dyDescent="0.15">
      <c r="I923" s="85"/>
      <c r="J923" s="86"/>
    </row>
    <row r="924" spans="9:10" ht="13" x14ac:dyDescent="0.15">
      <c r="I924" s="85"/>
      <c r="J924" s="86"/>
    </row>
    <row r="925" spans="9:10" ht="13" x14ac:dyDescent="0.15">
      <c r="I925" s="85"/>
      <c r="J925" s="86"/>
    </row>
    <row r="926" spans="9:10" ht="13" x14ac:dyDescent="0.15">
      <c r="I926" s="85"/>
      <c r="J926" s="86"/>
    </row>
    <row r="927" spans="9:10" ht="13" x14ac:dyDescent="0.15">
      <c r="I927" s="85"/>
      <c r="J927" s="86"/>
    </row>
    <row r="928" spans="9:10" ht="13" x14ac:dyDescent="0.15">
      <c r="I928" s="85"/>
      <c r="J928" s="86"/>
    </row>
    <row r="929" spans="9:10" ht="13" x14ac:dyDescent="0.15">
      <c r="I929" s="85"/>
      <c r="J929" s="86"/>
    </row>
    <row r="930" spans="9:10" ht="13" x14ac:dyDescent="0.15">
      <c r="I930" s="85"/>
      <c r="J930" s="86"/>
    </row>
    <row r="931" spans="9:10" ht="13" x14ac:dyDescent="0.15">
      <c r="I931" s="85"/>
      <c r="J931" s="86"/>
    </row>
    <row r="932" spans="9:10" ht="13" x14ac:dyDescent="0.15">
      <c r="I932" s="85"/>
      <c r="J932" s="86"/>
    </row>
    <row r="933" spans="9:10" ht="13" x14ac:dyDescent="0.15">
      <c r="I933" s="85"/>
      <c r="J933" s="86"/>
    </row>
    <row r="934" spans="9:10" ht="13" x14ac:dyDescent="0.15">
      <c r="I934" s="85"/>
      <c r="J934" s="86"/>
    </row>
    <row r="935" spans="9:10" ht="13" x14ac:dyDescent="0.15">
      <c r="I935" s="85"/>
      <c r="J935" s="86"/>
    </row>
    <row r="936" spans="9:10" ht="13" x14ac:dyDescent="0.15">
      <c r="I936" s="85"/>
      <c r="J936" s="86"/>
    </row>
    <row r="937" spans="9:10" ht="13" x14ac:dyDescent="0.15">
      <c r="I937" s="85"/>
      <c r="J937" s="86"/>
    </row>
    <row r="938" spans="9:10" ht="13" x14ac:dyDescent="0.15">
      <c r="I938" s="85"/>
      <c r="J938" s="86"/>
    </row>
    <row r="939" spans="9:10" ht="13" x14ac:dyDescent="0.15">
      <c r="I939" s="85"/>
      <c r="J939" s="86"/>
    </row>
    <row r="940" spans="9:10" ht="13" x14ac:dyDescent="0.15">
      <c r="I940" s="85"/>
      <c r="J940" s="86"/>
    </row>
    <row r="941" spans="9:10" ht="13" x14ac:dyDescent="0.15">
      <c r="I941" s="85"/>
      <c r="J941" s="86"/>
    </row>
    <row r="942" spans="9:10" ht="13" x14ac:dyDescent="0.15">
      <c r="I942" s="85"/>
      <c r="J942" s="86"/>
    </row>
    <row r="943" spans="9:10" ht="13" x14ac:dyDescent="0.15">
      <c r="I943" s="85"/>
      <c r="J943" s="86"/>
    </row>
    <row r="944" spans="9:10" ht="13" x14ac:dyDescent="0.15">
      <c r="I944" s="85"/>
      <c r="J944" s="86"/>
    </row>
    <row r="945" spans="9:10" ht="13" x14ac:dyDescent="0.15">
      <c r="I945" s="85"/>
      <c r="J945" s="86"/>
    </row>
    <row r="946" spans="9:10" ht="13" x14ac:dyDescent="0.15">
      <c r="I946" s="85"/>
      <c r="J946" s="86"/>
    </row>
    <row r="947" spans="9:10" ht="13" x14ac:dyDescent="0.15">
      <c r="I947" s="85"/>
      <c r="J947" s="86"/>
    </row>
    <row r="948" spans="9:10" ht="13" x14ac:dyDescent="0.15">
      <c r="I948" s="85"/>
      <c r="J948" s="86"/>
    </row>
    <row r="949" spans="9:10" ht="13" x14ac:dyDescent="0.15">
      <c r="I949" s="85"/>
      <c r="J949" s="86"/>
    </row>
    <row r="950" spans="9:10" ht="13" x14ac:dyDescent="0.15">
      <c r="I950" s="85"/>
      <c r="J950" s="86"/>
    </row>
    <row r="951" spans="9:10" ht="13" x14ac:dyDescent="0.15">
      <c r="I951" s="85"/>
      <c r="J951" s="86"/>
    </row>
    <row r="952" spans="9:10" ht="13" x14ac:dyDescent="0.15">
      <c r="I952" s="85"/>
      <c r="J952" s="86"/>
    </row>
    <row r="953" spans="9:10" ht="13" x14ac:dyDescent="0.15">
      <c r="I953" s="85"/>
      <c r="J953" s="86"/>
    </row>
    <row r="954" spans="9:10" ht="13" x14ac:dyDescent="0.15">
      <c r="I954" s="85"/>
      <c r="J954" s="86"/>
    </row>
    <row r="955" spans="9:10" ht="13" x14ac:dyDescent="0.15">
      <c r="I955" s="85"/>
      <c r="J955" s="86"/>
    </row>
    <row r="956" spans="9:10" ht="13" x14ac:dyDescent="0.15">
      <c r="I956" s="85"/>
      <c r="J956" s="86"/>
    </row>
    <row r="957" spans="9:10" ht="13" x14ac:dyDescent="0.15">
      <c r="I957" s="85"/>
      <c r="J957" s="86"/>
    </row>
    <row r="958" spans="9:10" ht="13" x14ac:dyDescent="0.15">
      <c r="I958" s="85"/>
      <c r="J958" s="86"/>
    </row>
    <row r="959" spans="9:10" ht="13" x14ac:dyDescent="0.15">
      <c r="I959" s="85"/>
      <c r="J959" s="86"/>
    </row>
    <row r="960" spans="9:10" ht="13" x14ac:dyDescent="0.15">
      <c r="I960" s="85"/>
      <c r="J960" s="86"/>
    </row>
    <row r="961" spans="9:10" ht="13" x14ac:dyDescent="0.15">
      <c r="I961" s="85"/>
      <c r="J961" s="86"/>
    </row>
    <row r="962" spans="9:10" ht="13" x14ac:dyDescent="0.15">
      <c r="I962" s="85"/>
      <c r="J962" s="86"/>
    </row>
    <row r="963" spans="9:10" ht="13" x14ac:dyDescent="0.15">
      <c r="I963" s="85"/>
      <c r="J963" s="86"/>
    </row>
    <row r="964" spans="9:10" ht="13" x14ac:dyDescent="0.15">
      <c r="I964" s="85"/>
      <c r="J964" s="86"/>
    </row>
    <row r="965" spans="9:10" ht="13" x14ac:dyDescent="0.15">
      <c r="I965" s="85"/>
      <c r="J965" s="86"/>
    </row>
    <row r="966" spans="9:10" ht="13" x14ac:dyDescent="0.15">
      <c r="I966" s="85"/>
      <c r="J966" s="86"/>
    </row>
    <row r="967" spans="9:10" ht="13" x14ac:dyDescent="0.15">
      <c r="I967" s="85"/>
      <c r="J967" s="86"/>
    </row>
    <row r="968" spans="9:10" ht="13" x14ac:dyDescent="0.15">
      <c r="I968" s="85"/>
      <c r="J968" s="86"/>
    </row>
    <row r="969" spans="9:10" ht="13" x14ac:dyDescent="0.15">
      <c r="I969" s="85"/>
      <c r="J969" s="86"/>
    </row>
    <row r="970" spans="9:10" ht="13" x14ac:dyDescent="0.15">
      <c r="I970" s="85"/>
      <c r="J970" s="86"/>
    </row>
    <row r="971" spans="9:10" ht="13" x14ac:dyDescent="0.15">
      <c r="I971" s="85"/>
      <c r="J971" s="86"/>
    </row>
    <row r="972" spans="9:10" ht="13" x14ac:dyDescent="0.15">
      <c r="I972" s="85"/>
      <c r="J972" s="86"/>
    </row>
    <row r="973" spans="9:10" ht="13" x14ac:dyDescent="0.15">
      <c r="I973" s="85"/>
      <c r="J973" s="86"/>
    </row>
    <row r="974" spans="9:10" ht="13" x14ac:dyDescent="0.15">
      <c r="I974" s="85"/>
      <c r="J974" s="86"/>
    </row>
    <row r="975" spans="9:10" ht="13" x14ac:dyDescent="0.15">
      <c r="I975" s="85"/>
      <c r="J975" s="86"/>
    </row>
    <row r="976" spans="9:10" ht="13" x14ac:dyDescent="0.15">
      <c r="I976" s="85"/>
      <c r="J976" s="86"/>
    </row>
    <row r="977" spans="9:10" ht="13" x14ac:dyDescent="0.15">
      <c r="I977" s="85"/>
      <c r="J977" s="86"/>
    </row>
    <row r="978" spans="9:10" ht="13" x14ac:dyDescent="0.15">
      <c r="I978" s="85"/>
      <c r="J978" s="86"/>
    </row>
    <row r="979" spans="9:10" ht="13" x14ac:dyDescent="0.15">
      <c r="I979" s="85"/>
      <c r="J979" s="86"/>
    </row>
    <row r="980" spans="9:10" ht="13" x14ac:dyDescent="0.15">
      <c r="I980" s="85"/>
      <c r="J980" s="86"/>
    </row>
    <row r="981" spans="9:10" ht="13" x14ac:dyDescent="0.15">
      <c r="I981" s="85"/>
      <c r="J981" s="86"/>
    </row>
    <row r="982" spans="9:10" ht="13" x14ac:dyDescent="0.15">
      <c r="I982" s="85"/>
      <c r="J982" s="86"/>
    </row>
    <row r="983" spans="9:10" ht="13" x14ac:dyDescent="0.15">
      <c r="I983" s="85"/>
      <c r="J983" s="86"/>
    </row>
    <row r="984" spans="9:10" ht="13" x14ac:dyDescent="0.15">
      <c r="I984" s="85"/>
      <c r="J984" s="86"/>
    </row>
    <row r="985" spans="9:10" ht="13" x14ac:dyDescent="0.15">
      <c r="I985" s="85"/>
      <c r="J985" s="86"/>
    </row>
    <row r="986" spans="9:10" ht="13" x14ac:dyDescent="0.15">
      <c r="I986" s="85"/>
      <c r="J986" s="86"/>
    </row>
    <row r="987" spans="9:10" ht="13" x14ac:dyDescent="0.15">
      <c r="I987" s="85"/>
      <c r="J987" s="86"/>
    </row>
    <row r="988" spans="9:10" ht="13" x14ac:dyDescent="0.15">
      <c r="I988" s="85"/>
      <c r="J988" s="86"/>
    </row>
    <row r="989" spans="9:10" ht="13" x14ac:dyDescent="0.15">
      <c r="I989" s="85"/>
      <c r="J989" s="86"/>
    </row>
    <row r="990" spans="9:10" ht="13" x14ac:dyDescent="0.15">
      <c r="I990" s="85"/>
      <c r="J990" s="86"/>
    </row>
    <row r="991" spans="9:10" ht="13" x14ac:dyDescent="0.15">
      <c r="I991" s="85"/>
      <c r="J991" s="86"/>
    </row>
    <row r="992" spans="9:10" ht="13" x14ac:dyDescent="0.15">
      <c r="I992" s="85"/>
      <c r="J992" s="86"/>
    </row>
    <row r="993" spans="9:10" ht="13" x14ac:dyDescent="0.15">
      <c r="I993" s="85"/>
      <c r="J993" s="86"/>
    </row>
    <row r="994" spans="9:10" ht="13" x14ac:dyDescent="0.15">
      <c r="I994" s="85"/>
      <c r="J994" s="86"/>
    </row>
    <row r="995" spans="9:10" ht="13" x14ac:dyDescent="0.15">
      <c r="I995" s="85"/>
      <c r="J995" s="86"/>
    </row>
    <row r="996" spans="9:10" ht="13" x14ac:dyDescent="0.15">
      <c r="I996" s="85"/>
      <c r="J996" s="86"/>
    </row>
    <row r="997" spans="9:10" ht="13" x14ac:dyDescent="0.15">
      <c r="I997" s="85"/>
      <c r="J997" s="86"/>
    </row>
    <row r="998" spans="9:10" ht="13" x14ac:dyDescent="0.15">
      <c r="I998" s="85"/>
      <c r="J998" s="86"/>
    </row>
    <row r="999" spans="9:10" ht="13" x14ac:dyDescent="0.15">
      <c r="I999" s="85"/>
      <c r="J999" s="86"/>
    </row>
    <row r="1000" spans="9:10" ht="13" x14ac:dyDescent="0.15">
      <c r="I1000" s="85"/>
      <c r="J1000" s="86"/>
    </row>
    <row r="1001" spans="9:10" ht="13" x14ac:dyDescent="0.15">
      <c r="I1001" s="85"/>
      <c r="J1001" s="86"/>
    </row>
    <row r="1002" spans="9:10" ht="13" x14ac:dyDescent="0.15">
      <c r="I1002" s="85"/>
      <c r="J1002" s="86"/>
    </row>
    <row r="1003" spans="9:10" ht="13" x14ac:dyDescent="0.15">
      <c r="I1003" s="85"/>
      <c r="J1003" s="86"/>
    </row>
    <row r="1004" spans="9:10" ht="13" x14ac:dyDescent="0.15">
      <c r="I1004" s="85"/>
      <c r="J1004" s="86"/>
    </row>
    <row r="1005" spans="9:10" ht="13" x14ac:dyDescent="0.15">
      <c r="I1005" s="85"/>
      <c r="J1005" s="86"/>
    </row>
    <row r="1006" spans="9:10" ht="13" x14ac:dyDescent="0.15">
      <c r="I1006" s="85"/>
      <c r="J1006" s="86"/>
    </row>
    <row r="1007" spans="9:10" ht="13" x14ac:dyDescent="0.15">
      <c r="I1007" s="85"/>
      <c r="J1007" s="86"/>
    </row>
    <row r="1008" spans="9:10" ht="13" x14ac:dyDescent="0.15">
      <c r="I1008" s="85"/>
      <c r="J1008" s="86"/>
    </row>
    <row r="1009" spans="9:10" ht="13" x14ac:dyDescent="0.15">
      <c r="I1009" s="85"/>
      <c r="J1009" s="86"/>
    </row>
    <row r="1010" spans="9:10" ht="13" x14ac:dyDescent="0.15">
      <c r="I1010" s="85"/>
      <c r="J1010" s="86"/>
    </row>
    <row r="1011" spans="9:10" ht="13" x14ac:dyDescent="0.15">
      <c r="I1011" s="85"/>
      <c r="J1011" s="86"/>
    </row>
    <row r="1012" spans="9:10" ht="13" x14ac:dyDescent="0.15">
      <c r="I1012" s="85"/>
      <c r="J1012" s="86"/>
    </row>
    <row r="1013" spans="9:10" ht="13" x14ac:dyDescent="0.15">
      <c r="I1013" s="85"/>
      <c r="J1013" s="86"/>
    </row>
    <row r="1014" spans="9:10" ht="13" x14ac:dyDescent="0.15">
      <c r="I1014" s="85"/>
      <c r="J1014" s="86"/>
    </row>
    <row r="1015" spans="9:10" ht="13" x14ac:dyDescent="0.15">
      <c r="I1015" s="85"/>
      <c r="J1015" s="86"/>
    </row>
    <row r="1016" spans="9:10" ht="13" x14ac:dyDescent="0.15">
      <c r="I1016" s="85"/>
      <c r="J1016" s="86"/>
    </row>
    <row r="1017" spans="9:10" ht="13" x14ac:dyDescent="0.15">
      <c r="I1017" s="85"/>
      <c r="J1017" s="86"/>
    </row>
    <row r="1018" spans="9:10" ht="13" x14ac:dyDescent="0.15">
      <c r="I1018" s="85"/>
      <c r="J1018" s="86"/>
    </row>
    <row r="1019" spans="9:10" ht="13" x14ac:dyDescent="0.15">
      <c r="I1019" s="85"/>
      <c r="J1019" s="86"/>
    </row>
  </sheetData>
  <mergeCells count="995">
    <mergeCell ref="I30:J30"/>
    <mergeCell ref="I31:J31"/>
    <mergeCell ref="I32:J32"/>
    <mergeCell ref="I33:J33"/>
    <mergeCell ref="I34:J34"/>
    <mergeCell ref="I35:J35"/>
    <mergeCell ref="B1:S2"/>
    <mergeCell ref="I3:J3"/>
    <mergeCell ref="I27:J27"/>
    <mergeCell ref="I28:J28"/>
    <mergeCell ref="I29:J29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90:J90"/>
    <mergeCell ref="I91:J91"/>
    <mergeCell ref="I92:J92"/>
    <mergeCell ref="I93:J93"/>
    <mergeCell ref="I94:J94"/>
    <mergeCell ref="I95:J95"/>
    <mergeCell ref="I84:J84"/>
    <mergeCell ref="I85:J85"/>
    <mergeCell ref="I86:J86"/>
    <mergeCell ref="I87:J87"/>
    <mergeCell ref="I88:J88"/>
    <mergeCell ref="I89:J89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50:J150"/>
    <mergeCell ref="I151:J151"/>
    <mergeCell ref="I152:J152"/>
    <mergeCell ref="I153:J153"/>
    <mergeCell ref="I154:J154"/>
    <mergeCell ref="I155:J155"/>
    <mergeCell ref="I144:J144"/>
    <mergeCell ref="I145:J145"/>
    <mergeCell ref="I146:J146"/>
    <mergeCell ref="I147:J147"/>
    <mergeCell ref="I148:J148"/>
    <mergeCell ref="I149:J149"/>
    <mergeCell ref="I162:J162"/>
    <mergeCell ref="I163:J163"/>
    <mergeCell ref="I164:J164"/>
    <mergeCell ref="I165:J165"/>
    <mergeCell ref="I166:J166"/>
    <mergeCell ref="I167:J167"/>
    <mergeCell ref="I156:J156"/>
    <mergeCell ref="I157:J157"/>
    <mergeCell ref="I158:J158"/>
    <mergeCell ref="I159:J159"/>
    <mergeCell ref="I160:J160"/>
    <mergeCell ref="I161:J161"/>
    <mergeCell ref="I174:J174"/>
    <mergeCell ref="I175:J175"/>
    <mergeCell ref="I176:J176"/>
    <mergeCell ref="I177:J177"/>
    <mergeCell ref="I178:J178"/>
    <mergeCell ref="I179:J179"/>
    <mergeCell ref="I168:J168"/>
    <mergeCell ref="I169:J169"/>
    <mergeCell ref="I170:J170"/>
    <mergeCell ref="I171:J171"/>
    <mergeCell ref="I172:J172"/>
    <mergeCell ref="I173:J173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210:J210"/>
    <mergeCell ref="I211:J211"/>
    <mergeCell ref="I212:J212"/>
    <mergeCell ref="I213:J213"/>
    <mergeCell ref="I214:J214"/>
    <mergeCell ref="I215:J215"/>
    <mergeCell ref="I204:J204"/>
    <mergeCell ref="I205:J205"/>
    <mergeCell ref="I206:J206"/>
    <mergeCell ref="I207:J207"/>
    <mergeCell ref="I208:J208"/>
    <mergeCell ref="I209:J209"/>
    <mergeCell ref="I222:J222"/>
    <mergeCell ref="I223:J223"/>
    <mergeCell ref="I224:J224"/>
    <mergeCell ref="I225:J225"/>
    <mergeCell ref="I226:J226"/>
    <mergeCell ref="I227:J227"/>
    <mergeCell ref="I216:J216"/>
    <mergeCell ref="I217:J217"/>
    <mergeCell ref="I218:J218"/>
    <mergeCell ref="I219:J219"/>
    <mergeCell ref="I220:J220"/>
    <mergeCell ref="I221:J221"/>
    <mergeCell ref="I234:J234"/>
    <mergeCell ref="I235:J235"/>
    <mergeCell ref="I236:J236"/>
    <mergeCell ref="I237:J237"/>
    <mergeCell ref="I238:J238"/>
    <mergeCell ref="I239:J239"/>
    <mergeCell ref="I228:J228"/>
    <mergeCell ref="I229:J229"/>
    <mergeCell ref="I230:J230"/>
    <mergeCell ref="I231:J231"/>
    <mergeCell ref="I232:J232"/>
    <mergeCell ref="I233:J233"/>
    <mergeCell ref="I246:J246"/>
    <mergeCell ref="I247:J247"/>
    <mergeCell ref="I248:J248"/>
    <mergeCell ref="I249:J249"/>
    <mergeCell ref="I250:J250"/>
    <mergeCell ref="I251:J251"/>
    <mergeCell ref="I240:J240"/>
    <mergeCell ref="I241:J241"/>
    <mergeCell ref="I242:J242"/>
    <mergeCell ref="I243:J243"/>
    <mergeCell ref="I244:J244"/>
    <mergeCell ref="I245:J245"/>
    <mergeCell ref="I258:J258"/>
    <mergeCell ref="I259:J259"/>
    <mergeCell ref="I260:J260"/>
    <mergeCell ref="I261:J261"/>
    <mergeCell ref="I262:J262"/>
    <mergeCell ref="I263:J263"/>
    <mergeCell ref="I252:J252"/>
    <mergeCell ref="I253:J253"/>
    <mergeCell ref="I254:J254"/>
    <mergeCell ref="I255:J255"/>
    <mergeCell ref="I256:J256"/>
    <mergeCell ref="I257:J257"/>
    <mergeCell ref="I270:J270"/>
    <mergeCell ref="I271:J271"/>
    <mergeCell ref="I272:J272"/>
    <mergeCell ref="I273:J273"/>
    <mergeCell ref="I274:J274"/>
    <mergeCell ref="I275:J275"/>
    <mergeCell ref="I264:J264"/>
    <mergeCell ref="I265:J265"/>
    <mergeCell ref="I266:J266"/>
    <mergeCell ref="I267:J267"/>
    <mergeCell ref="I268:J268"/>
    <mergeCell ref="I269:J269"/>
    <mergeCell ref="I282:J282"/>
    <mergeCell ref="I283:J283"/>
    <mergeCell ref="I284:J284"/>
    <mergeCell ref="I285:J285"/>
    <mergeCell ref="I286:J286"/>
    <mergeCell ref="I287:J287"/>
    <mergeCell ref="I276:J276"/>
    <mergeCell ref="I277:J277"/>
    <mergeCell ref="I278:J278"/>
    <mergeCell ref="I279:J279"/>
    <mergeCell ref="I280:J280"/>
    <mergeCell ref="I281:J281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06:J306"/>
    <mergeCell ref="I307:J307"/>
    <mergeCell ref="I308:J308"/>
    <mergeCell ref="I309:J309"/>
    <mergeCell ref="I310:J310"/>
    <mergeCell ref="I311:J311"/>
    <mergeCell ref="I300:J300"/>
    <mergeCell ref="I301:J301"/>
    <mergeCell ref="I302:J302"/>
    <mergeCell ref="I303:J303"/>
    <mergeCell ref="I304:J304"/>
    <mergeCell ref="I305:J305"/>
    <mergeCell ref="I318:J318"/>
    <mergeCell ref="I319:J319"/>
    <mergeCell ref="I320:J320"/>
    <mergeCell ref="I321:J321"/>
    <mergeCell ref="I322:J322"/>
    <mergeCell ref="I323:J323"/>
    <mergeCell ref="I312:J312"/>
    <mergeCell ref="I313:J313"/>
    <mergeCell ref="I314:J314"/>
    <mergeCell ref="I315:J315"/>
    <mergeCell ref="I316:J316"/>
    <mergeCell ref="I317:J317"/>
    <mergeCell ref="I330:J330"/>
    <mergeCell ref="I331:J331"/>
    <mergeCell ref="I332:J332"/>
    <mergeCell ref="I333:J333"/>
    <mergeCell ref="I334:J334"/>
    <mergeCell ref="I335:J335"/>
    <mergeCell ref="I324:J324"/>
    <mergeCell ref="I325:J325"/>
    <mergeCell ref="I326:J326"/>
    <mergeCell ref="I327:J327"/>
    <mergeCell ref="I328:J328"/>
    <mergeCell ref="I329:J329"/>
    <mergeCell ref="I342:J342"/>
    <mergeCell ref="I343:J343"/>
    <mergeCell ref="I344:J344"/>
    <mergeCell ref="I345:J345"/>
    <mergeCell ref="I346:J346"/>
    <mergeCell ref="I347:J347"/>
    <mergeCell ref="I336:J336"/>
    <mergeCell ref="I337:J337"/>
    <mergeCell ref="I338:J338"/>
    <mergeCell ref="I339:J339"/>
    <mergeCell ref="I340:J340"/>
    <mergeCell ref="I341:J341"/>
    <mergeCell ref="I354:J354"/>
    <mergeCell ref="I355:J355"/>
    <mergeCell ref="I356:J356"/>
    <mergeCell ref="I357:J357"/>
    <mergeCell ref="I358:J358"/>
    <mergeCell ref="I359:J359"/>
    <mergeCell ref="I348:J348"/>
    <mergeCell ref="I349:J349"/>
    <mergeCell ref="I350:J350"/>
    <mergeCell ref="I351:J351"/>
    <mergeCell ref="I352:J352"/>
    <mergeCell ref="I353:J353"/>
    <mergeCell ref="I366:J366"/>
    <mergeCell ref="I367:J367"/>
    <mergeCell ref="I368:J368"/>
    <mergeCell ref="I369:J369"/>
    <mergeCell ref="I370:J370"/>
    <mergeCell ref="I371:J371"/>
    <mergeCell ref="I360:J360"/>
    <mergeCell ref="I361:J361"/>
    <mergeCell ref="I362:J362"/>
    <mergeCell ref="I363:J363"/>
    <mergeCell ref="I364:J364"/>
    <mergeCell ref="I365:J365"/>
    <mergeCell ref="I378:J378"/>
    <mergeCell ref="I379:J379"/>
    <mergeCell ref="I380:J380"/>
    <mergeCell ref="I381:J381"/>
    <mergeCell ref="I382:J382"/>
    <mergeCell ref="I383:J383"/>
    <mergeCell ref="I372:J372"/>
    <mergeCell ref="I373:J373"/>
    <mergeCell ref="I374:J374"/>
    <mergeCell ref="I375:J375"/>
    <mergeCell ref="I376:J376"/>
    <mergeCell ref="I377:J377"/>
    <mergeCell ref="I390:J390"/>
    <mergeCell ref="I391:J391"/>
    <mergeCell ref="I392:J392"/>
    <mergeCell ref="I393:J393"/>
    <mergeCell ref="I394:J394"/>
    <mergeCell ref="I395:J395"/>
    <mergeCell ref="I384:J384"/>
    <mergeCell ref="I385:J385"/>
    <mergeCell ref="I386:J386"/>
    <mergeCell ref="I387:J387"/>
    <mergeCell ref="I388:J388"/>
    <mergeCell ref="I389:J389"/>
    <mergeCell ref="I402:J402"/>
    <mergeCell ref="I403:J403"/>
    <mergeCell ref="I404:J404"/>
    <mergeCell ref="I405:J405"/>
    <mergeCell ref="I406:J406"/>
    <mergeCell ref="I407:J407"/>
    <mergeCell ref="I396:J396"/>
    <mergeCell ref="I397:J397"/>
    <mergeCell ref="I398:J398"/>
    <mergeCell ref="I399:J399"/>
    <mergeCell ref="I400:J400"/>
    <mergeCell ref="I401:J401"/>
    <mergeCell ref="I414:J414"/>
    <mergeCell ref="I415:J415"/>
    <mergeCell ref="I416:J416"/>
    <mergeCell ref="I417:J417"/>
    <mergeCell ref="I418:J418"/>
    <mergeCell ref="I419:J419"/>
    <mergeCell ref="I408:J408"/>
    <mergeCell ref="I409:J409"/>
    <mergeCell ref="I410:J410"/>
    <mergeCell ref="I411:J411"/>
    <mergeCell ref="I412:J412"/>
    <mergeCell ref="I413:J413"/>
    <mergeCell ref="I426:J426"/>
    <mergeCell ref="I427:J427"/>
    <mergeCell ref="I428:J428"/>
    <mergeCell ref="I429:J429"/>
    <mergeCell ref="I430:J430"/>
    <mergeCell ref="I431:J431"/>
    <mergeCell ref="I420:J420"/>
    <mergeCell ref="I421:J421"/>
    <mergeCell ref="I422:J422"/>
    <mergeCell ref="I423:J423"/>
    <mergeCell ref="I424:J424"/>
    <mergeCell ref="I425:J425"/>
    <mergeCell ref="I438:J438"/>
    <mergeCell ref="I439:J439"/>
    <mergeCell ref="I440:J440"/>
    <mergeCell ref="I441:J441"/>
    <mergeCell ref="I442:J442"/>
    <mergeCell ref="I443:J443"/>
    <mergeCell ref="I432:J432"/>
    <mergeCell ref="I433:J433"/>
    <mergeCell ref="I434:J434"/>
    <mergeCell ref="I435:J435"/>
    <mergeCell ref="I436:J436"/>
    <mergeCell ref="I437:J437"/>
    <mergeCell ref="I450:J450"/>
    <mergeCell ref="I451:J451"/>
    <mergeCell ref="I452:J452"/>
    <mergeCell ref="I453:J453"/>
    <mergeCell ref="I454:J454"/>
    <mergeCell ref="I455:J455"/>
    <mergeCell ref="I444:J444"/>
    <mergeCell ref="I445:J445"/>
    <mergeCell ref="I446:J446"/>
    <mergeCell ref="I447:J447"/>
    <mergeCell ref="I448:J448"/>
    <mergeCell ref="I449:J449"/>
    <mergeCell ref="I462:J462"/>
    <mergeCell ref="I463:J463"/>
    <mergeCell ref="I464:J464"/>
    <mergeCell ref="I465:J465"/>
    <mergeCell ref="I466:J466"/>
    <mergeCell ref="I467:J467"/>
    <mergeCell ref="I456:J456"/>
    <mergeCell ref="I457:J457"/>
    <mergeCell ref="I458:J458"/>
    <mergeCell ref="I459:J459"/>
    <mergeCell ref="I460:J460"/>
    <mergeCell ref="I461:J461"/>
    <mergeCell ref="I474:J474"/>
    <mergeCell ref="I475:J475"/>
    <mergeCell ref="I476:J476"/>
    <mergeCell ref="I477:J477"/>
    <mergeCell ref="I478:J478"/>
    <mergeCell ref="I479:J479"/>
    <mergeCell ref="I468:J468"/>
    <mergeCell ref="I469:J469"/>
    <mergeCell ref="I470:J470"/>
    <mergeCell ref="I471:J471"/>
    <mergeCell ref="I472:J472"/>
    <mergeCell ref="I473:J473"/>
    <mergeCell ref="I486:J486"/>
    <mergeCell ref="I487:J487"/>
    <mergeCell ref="I488:J488"/>
    <mergeCell ref="I489:J489"/>
    <mergeCell ref="I490:J490"/>
    <mergeCell ref="I491:J491"/>
    <mergeCell ref="I480:J480"/>
    <mergeCell ref="I481:J481"/>
    <mergeCell ref="I482:J482"/>
    <mergeCell ref="I483:J483"/>
    <mergeCell ref="I484:J484"/>
    <mergeCell ref="I485:J485"/>
    <mergeCell ref="I498:J498"/>
    <mergeCell ref="I499:J499"/>
    <mergeCell ref="I500:J500"/>
    <mergeCell ref="I501:J501"/>
    <mergeCell ref="I502:J502"/>
    <mergeCell ref="I503:J503"/>
    <mergeCell ref="I492:J492"/>
    <mergeCell ref="I493:J493"/>
    <mergeCell ref="I494:J494"/>
    <mergeCell ref="I495:J495"/>
    <mergeCell ref="I496:J496"/>
    <mergeCell ref="I497:J497"/>
    <mergeCell ref="I510:J510"/>
    <mergeCell ref="I511:J511"/>
    <mergeCell ref="I512:J512"/>
    <mergeCell ref="I513:J513"/>
    <mergeCell ref="I514:J514"/>
    <mergeCell ref="I515:J515"/>
    <mergeCell ref="I504:J504"/>
    <mergeCell ref="I505:J505"/>
    <mergeCell ref="I506:J506"/>
    <mergeCell ref="I507:J507"/>
    <mergeCell ref="I508:J508"/>
    <mergeCell ref="I509:J509"/>
    <mergeCell ref="I522:J522"/>
    <mergeCell ref="I523:J523"/>
    <mergeCell ref="I524:J524"/>
    <mergeCell ref="I525:J525"/>
    <mergeCell ref="I526:J526"/>
    <mergeCell ref="I527:J527"/>
    <mergeCell ref="I516:J516"/>
    <mergeCell ref="I517:J517"/>
    <mergeCell ref="I518:J518"/>
    <mergeCell ref="I519:J519"/>
    <mergeCell ref="I520:J520"/>
    <mergeCell ref="I521:J521"/>
    <mergeCell ref="I534:J534"/>
    <mergeCell ref="I535:J535"/>
    <mergeCell ref="I536:J536"/>
    <mergeCell ref="I537:J537"/>
    <mergeCell ref="I538:J538"/>
    <mergeCell ref="I539:J539"/>
    <mergeCell ref="I528:J528"/>
    <mergeCell ref="I529:J529"/>
    <mergeCell ref="I530:J530"/>
    <mergeCell ref="I531:J531"/>
    <mergeCell ref="I532:J532"/>
    <mergeCell ref="I533:J533"/>
    <mergeCell ref="I546:J546"/>
    <mergeCell ref="I547:J547"/>
    <mergeCell ref="I548:J548"/>
    <mergeCell ref="I549:J549"/>
    <mergeCell ref="I550:J550"/>
    <mergeCell ref="I551:J551"/>
    <mergeCell ref="I540:J540"/>
    <mergeCell ref="I541:J541"/>
    <mergeCell ref="I542:J542"/>
    <mergeCell ref="I543:J543"/>
    <mergeCell ref="I544:J544"/>
    <mergeCell ref="I545:J545"/>
    <mergeCell ref="I558:J558"/>
    <mergeCell ref="I559:J559"/>
    <mergeCell ref="I560:J560"/>
    <mergeCell ref="I561:J561"/>
    <mergeCell ref="I562:J562"/>
    <mergeCell ref="I563:J563"/>
    <mergeCell ref="I552:J552"/>
    <mergeCell ref="I553:J553"/>
    <mergeCell ref="I554:J554"/>
    <mergeCell ref="I555:J555"/>
    <mergeCell ref="I556:J556"/>
    <mergeCell ref="I557:J557"/>
    <mergeCell ref="I570:J570"/>
    <mergeCell ref="I571:J571"/>
    <mergeCell ref="I572:J572"/>
    <mergeCell ref="I573:J573"/>
    <mergeCell ref="I574:J574"/>
    <mergeCell ref="I575:J575"/>
    <mergeCell ref="I564:J564"/>
    <mergeCell ref="I565:J565"/>
    <mergeCell ref="I566:J566"/>
    <mergeCell ref="I567:J567"/>
    <mergeCell ref="I568:J568"/>
    <mergeCell ref="I569:J569"/>
    <mergeCell ref="I582:J582"/>
    <mergeCell ref="I583:J583"/>
    <mergeCell ref="I584:J584"/>
    <mergeCell ref="I585:J585"/>
    <mergeCell ref="I586:J586"/>
    <mergeCell ref="I587:J587"/>
    <mergeCell ref="I576:J576"/>
    <mergeCell ref="I577:J577"/>
    <mergeCell ref="I578:J578"/>
    <mergeCell ref="I579:J579"/>
    <mergeCell ref="I580:J580"/>
    <mergeCell ref="I581:J581"/>
    <mergeCell ref="I594:J594"/>
    <mergeCell ref="I595:J595"/>
    <mergeCell ref="I596:J596"/>
    <mergeCell ref="I597:J597"/>
    <mergeCell ref="I598:J598"/>
    <mergeCell ref="I599:J599"/>
    <mergeCell ref="I588:J588"/>
    <mergeCell ref="I589:J589"/>
    <mergeCell ref="I590:J590"/>
    <mergeCell ref="I591:J591"/>
    <mergeCell ref="I592:J592"/>
    <mergeCell ref="I593:J593"/>
    <mergeCell ref="I606:J606"/>
    <mergeCell ref="I607:J607"/>
    <mergeCell ref="I608:J608"/>
    <mergeCell ref="I609:J609"/>
    <mergeCell ref="I610:J610"/>
    <mergeCell ref="I611:J611"/>
    <mergeCell ref="I600:J600"/>
    <mergeCell ref="I601:J601"/>
    <mergeCell ref="I602:J602"/>
    <mergeCell ref="I603:J603"/>
    <mergeCell ref="I604:J604"/>
    <mergeCell ref="I605:J605"/>
    <mergeCell ref="I618:J618"/>
    <mergeCell ref="I619:J619"/>
    <mergeCell ref="I620:J620"/>
    <mergeCell ref="I621:J621"/>
    <mergeCell ref="I622:J622"/>
    <mergeCell ref="I623:J623"/>
    <mergeCell ref="I612:J612"/>
    <mergeCell ref="I613:J613"/>
    <mergeCell ref="I614:J614"/>
    <mergeCell ref="I615:J615"/>
    <mergeCell ref="I616:J616"/>
    <mergeCell ref="I617:J617"/>
    <mergeCell ref="I630:J630"/>
    <mergeCell ref="I631:J631"/>
    <mergeCell ref="I632:J632"/>
    <mergeCell ref="I633:J633"/>
    <mergeCell ref="I634:J634"/>
    <mergeCell ref="I635:J635"/>
    <mergeCell ref="I624:J624"/>
    <mergeCell ref="I625:J625"/>
    <mergeCell ref="I626:J626"/>
    <mergeCell ref="I627:J627"/>
    <mergeCell ref="I628:J628"/>
    <mergeCell ref="I629:J629"/>
    <mergeCell ref="I642:J642"/>
    <mergeCell ref="I643:J643"/>
    <mergeCell ref="I644:J644"/>
    <mergeCell ref="I645:J645"/>
    <mergeCell ref="I646:J646"/>
    <mergeCell ref="I647:J647"/>
    <mergeCell ref="I636:J636"/>
    <mergeCell ref="I637:J637"/>
    <mergeCell ref="I638:J638"/>
    <mergeCell ref="I639:J639"/>
    <mergeCell ref="I640:J640"/>
    <mergeCell ref="I641:J641"/>
    <mergeCell ref="I654:J654"/>
    <mergeCell ref="I655:J655"/>
    <mergeCell ref="I656:J656"/>
    <mergeCell ref="I657:J657"/>
    <mergeCell ref="I658:J658"/>
    <mergeCell ref="I659:J659"/>
    <mergeCell ref="I648:J648"/>
    <mergeCell ref="I649:J649"/>
    <mergeCell ref="I650:J650"/>
    <mergeCell ref="I651:J651"/>
    <mergeCell ref="I652:J652"/>
    <mergeCell ref="I653:J653"/>
    <mergeCell ref="I666:J666"/>
    <mergeCell ref="I667:J667"/>
    <mergeCell ref="I668:J668"/>
    <mergeCell ref="I669:J669"/>
    <mergeCell ref="I670:J670"/>
    <mergeCell ref="I671:J671"/>
    <mergeCell ref="I660:J660"/>
    <mergeCell ref="I661:J661"/>
    <mergeCell ref="I662:J662"/>
    <mergeCell ref="I663:J663"/>
    <mergeCell ref="I664:J664"/>
    <mergeCell ref="I665:J665"/>
    <mergeCell ref="I678:J678"/>
    <mergeCell ref="I679:J679"/>
    <mergeCell ref="I680:J680"/>
    <mergeCell ref="I681:J681"/>
    <mergeCell ref="I682:J682"/>
    <mergeCell ref="I683:J683"/>
    <mergeCell ref="I672:J672"/>
    <mergeCell ref="I673:J673"/>
    <mergeCell ref="I674:J674"/>
    <mergeCell ref="I675:J675"/>
    <mergeCell ref="I676:J676"/>
    <mergeCell ref="I677:J677"/>
    <mergeCell ref="I690:J690"/>
    <mergeCell ref="I691:J691"/>
    <mergeCell ref="I692:J692"/>
    <mergeCell ref="I693:J693"/>
    <mergeCell ref="I694:J694"/>
    <mergeCell ref="I695:J695"/>
    <mergeCell ref="I684:J684"/>
    <mergeCell ref="I685:J685"/>
    <mergeCell ref="I686:J686"/>
    <mergeCell ref="I687:J687"/>
    <mergeCell ref="I688:J688"/>
    <mergeCell ref="I689:J689"/>
    <mergeCell ref="I702:J702"/>
    <mergeCell ref="I703:J703"/>
    <mergeCell ref="I704:J704"/>
    <mergeCell ref="I705:J705"/>
    <mergeCell ref="I706:J706"/>
    <mergeCell ref="I707:J707"/>
    <mergeCell ref="I696:J696"/>
    <mergeCell ref="I697:J697"/>
    <mergeCell ref="I698:J698"/>
    <mergeCell ref="I699:J699"/>
    <mergeCell ref="I700:J700"/>
    <mergeCell ref="I701:J701"/>
    <mergeCell ref="I714:J714"/>
    <mergeCell ref="I715:J715"/>
    <mergeCell ref="I716:J716"/>
    <mergeCell ref="I717:J717"/>
    <mergeCell ref="I718:J718"/>
    <mergeCell ref="I719:J719"/>
    <mergeCell ref="I708:J708"/>
    <mergeCell ref="I709:J709"/>
    <mergeCell ref="I710:J710"/>
    <mergeCell ref="I711:J711"/>
    <mergeCell ref="I712:J712"/>
    <mergeCell ref="I713:J713"/>
    <mergeCell ref="I726:J726"/>
    <mergeCell ref="I727:J727"/>
    <mergeCell ref="I728:J728"/>
    <mergeCell ref="I729:J729"/>
    <mergeCell ref="I730:J730"/>
    <mergeCell ref="I731:J731"/>
    <mergeCell ref="I720:J720"/>
    <mergeCell ref="I721:J721"/>
    <mergeCell ref="I722:J722"/>
    <mergeCell ref="I723:J723"/>
    <mergeCell ref="I724:J724"/>
    <mergeCell ref="I725:J725"/>
    <mergeCell ref="I738:J738"/>
    <mergeCell ref="I739:J739"/>
    <mergeCell ref="I740:J740"/>
    <mergeCell ref="I741:J741"/>
    <mergeCell ref="I742:J742"/>
    <mergeCell ref="I743:J743"/>
    <mergeCell ref="I732:J732"/>
    <mergeCell ref="I733:J733"/>
    <mergeCell ref="I734:J734"/>
    <mergeCell ref="I735:J735"/>
    <mergeCell ref="I736:J736"/>
    <mergeCell ref="I737:J737"/>
    <mergeCell ref="I750:J750"/>
    <mergeCell ref="I751:J751"/>
    <mergeCell ref="I752:J752"/>
    <mergeCell ref="I753:J753"/>
    <mergeCell ref="I754:J754"/>
    <mergeCell ref="I755:J755"/>
    <mergeCell ref="I744:J744"/>
    <mergeCell ref="I745:J745"/>
    <mergeCell ref="I746:J746"/>
    <mergeCell ref="I747:J747"/>
    <mergeCell ref="I748:J748"/>
    <mergeCell ref="I749:J749"/>
    <mergeCell ref="I762:J762"/>
    <mergeCell ref="I763:J763"/>
    <mergeCell ref="I764:J764"/>
    <mergeCell ref="I765:J765"/>
    <mergeCell ref="I766:J766"/>
    <mergeCell ref="I767:J767"/>
    <mergeCell ref="I756:J756"/>
    <mergeCell ref="I757:J757"/>
    <mergeCell ref="I758:J758"/>
    <mergeCell ref="I759:J759"/>
    <mergeCell ref="I760:J760"/>
    <mergeCell ref="I761:J761"/>
    <mergeCell ref="I774:J774"/>
    <mergeCell ref="I775:J775"/>
    <mergeCell ref="I776:J776"/>
    <mergeCell ref="I777:J777"/>
    <mergeCell ref="I778:J778"/>
    <mergeCell ref="I779:J779"/>
    <mergeCell ref="I768:J768"/>
    <mergeCell ref="I769:J769"/>
    <mergeCell ref="I770:J770"/>
    <mergeCell ref="I771:J771"/>
    <mergeCell ref="I772:J772"/>
    <mergeCell ref="I773:J773"/>
    <mergeCell ref="I786:J786"/>
    <mergeCell ref="I787:J787"/>
    <mergeCell ref="I788:J788"/>
    <mergeCell ref="I789:J789"/>
    <mergeCell ref="I790:J790"/>
    <mergeCell ref="I791:J791"/>
    <mergeCell ref="I780:J780"/>
    <mergeCell ref="I781:J781"/>
    <mergeCell ref="I782:J782"/>
    <mergeCell ref="I783:J783"/>
    <mergeCell ref="I784:J784"/>
    <mergeCell ref="I785:J785"/>
    <mergeCell ref="I798:J798"/>
    <mergeCell ref="I799:J799"/>
    <mergeCell ref="I800:J800"/>
    <mergeCell ref="I801:J801"/>
    <mergeCell ref="I802:J802"/>
    <mergeCell ref="I803:J803"/>
    <mergeCell ref="I792:J792"/>
    <mergeCell ref="I793:J793"/>
    <mergeCell ref="I794:J794"/>
    <mergeCell ref="I795:J795"/>
    <mergeCell ref="I796:J796"/>
    <mergeCell ref="I797:J797"/>
    <mergeCell ref="I810:J810"/>
    <mergeCell ref="I811:J811"/>
    <mergeCell ref="I812:J812"/>
    <mergeCell ref="I813:J813"/>
    <mergeCell ref="I814:J814"/>
    <mergeCell ref="I815:J815"/>
    <mergeCell ref="I804:J804"/>
    <mergeCell ref="I805:J805"/>
    <mergeCell ref="I806:J806"/>
    <mergeCell ref="I807:J807"/>
    <mergeCell ref="I808:J808"/>
    <mergeCell ref="I809:J809"/>
    <mergeCell ref="I822:J822"/>
    <mergeCell ref="I823:J823"/>
    <mergeCell ref="I824:J824"/>
    <mergeCell ref="I825:J825"/>
    <mergeCell ref="I826:J826"/>
    <mergeCell ref="I827:J827"/>
    <mergeCell ref="I816:J816"/>
    <mergeCell ref="I817:J817"/>
    <mergeCell ref="I818:J818"/>
    <mergeCell ref="I819:J819"/>
    <mergeCell ref="I820:J820"/>
    <mergeCell ref="I821:J821"/>
    <mergeCell ref="I834:J834"/>
    <mergeCell ref="I835:J835"/>
    <mergeCell ref="I836:J836"/>
    <mergeCell ref="I837:J837"/>
    <mergeCell ref="I838:J838"/>
    <mergeCell ref="I839:J839"/>
    <mergeCell ref="I828:J828"/>
    <mergeCell ref="I829:J829"/>
    <mergeCell ref="I830:J830"/>
    <mergeCell ref="I831:J831"/>
    <mergeCell ref="I832:J832"/>
    <mergeCell ref="I833:J833"/>
    <mergeCell ref="I846:J846"/>
    <mergeCell ref="I847:J847"/>
    <mergeCell ref="I848:J848"/>
    <mergeCell ref="I849:J849"/>
    <mergeCell ref="I850:J850"/>
    <mergeCell ref="I851:J851"/>
    <mergeCell ref="I840:J840"/>
    <mergeCell ref="I841:J841"/>
    <mergeCell ref="I842:J842"/>
    <mergeCell ref="I843:J843"/>
    <mergeCell ref="I844:J844"/>
    <mergeCell ref="I845:J845"/>
    <mergeCell ref="I858:J858"/>
    <mergeCell ref="I859:J859"/>
    <mergeCell ref="I860:J860"/>
    <mergeCell ref="I861:J861"/>
    <mergeCell ref="I862:J862"/>
    <mergeCell ref="I863:J863"/>
    <mergeCell ref="I852:J852"/>
    <mergeCell ref="I853:J853"/>
    <mergeCell ref="I854:J854"/>
    <mergeCell ref="I855:J855"/>
    <mergeCell ref="I856:J856"/>
    <mergeCell ref="I857:J857"/>
    <mergeCell ref="I870:J870"/>
    <mergeCell ref="I871:J871"/>
    <mergeCell ref="I872:J872"/>
    <mergeCell ref="I873:J873"/>
    <mergeCell ref="I874:J874"/>
    <mergeCell ref="I875:J875"/>
    <mergeCell ref="I864:J864"/>
    <mergeCell ref="I865:J865"/>
    <mergeCell ref="I866:J866"/>
    <mergeCell ref="I867:J867"/>
    <mergeCell ref="I868:J868"/>
    <mergeCell ref="I869:J869"/>
    <mergeCell ref="I882:J882"/>
    <mergeCell ref="I883:J883"/>
    <mergeCell ref="I884:J884"/>
    <mergeCell ref="I885:J885"/>
    <mergeCell ref="I886:J886"/>
    <mergeCell ref="I887:J887"/>
    <mergeCell ref="I876:J876"/>
    <mergeCell ref="I877:J877"/>
    <mergeCell ref="I878:J878"/>
    <mergeCell ref="I879:J879"/>
    <mergeCell ref="I880:J880"/>
    <mergeCell ref="I881:J881"/>
    <mergeCell ref="I894:J894"/>
    <mergeCell ref="I895:J895"/>
    <mergeCell ref="I896:J896"/>
    <mergeCell ref="I897:J897"/>
    <mergeCell ref="I898:J898"/>
    <mergeCell ref="I899:J899"/>
    <mergeCell ref="I888:J888"/>
    <mergeCell ref="I889:J889"/>
    <mergeCell ref="I890:J890"/>
    <mergeCell ref="I891:J891"/>
    <mergeCell ref="I892:J892"/>
    <mergeCell ref="I893:J893"/>
    <mergeCell ref="I906:J906"/>
    <mergeCell ref="I907:J907"/>
    <mergeCell ref="I908:J908"/>
    <mergeCell ref="I909:J909"/>
    <mergeCell ref="I910:J910"/>
    <mergeCell ref="I911:J911"/>
    <mergeCell ref="I900:J900"/>
    <mergeCell ref="I901:J901"/>
    <mergeCell ref="I902:J902"/>
    <mergeCell ref="I903:J903"/>
    <mergeCell ref="I904:J904"/>
    <mergeCell ref="I905:J905"/>
    <mergeCell ref="I918:J918"/>
    <mergeCell ref="I919:J919"/>
    <mergeCell ref="I920:J920"/>
    <mergeCell ref="I921:J921"/>
    <mergeCell ref="I922:J922"/>
    <mergeCell ref="I923:J923"/>
    <mergeCell ref="I912:J912"/>
    <mergeCell ref="I913:J913"/>
    <mergeCell ref="I914:J914"/>
    <mergeCell ref="I915:J915"/>
    <mergeCell ref="I916:J916"/>
    <mergeCell ref="I917:J917"/>
    <mergeCell ref="I930:J930"/>
    <mergeCell ref="I931:J931"/>
    <mergeCell ref="I932:J932"/>
    <mergeCell ref="I933:J933"/>
    <mergeCell ref="I934:J934"/>
    <mergeCell ref="I935:J935"/>
    <mergeCell ref="I924:J924"/>
    <mergeCell ref="I925:J925"/>
    <mergeCell ref="I926:J926"/>
    <mergeCell ref="I927:J927"/>
    <mergeCell ref="I928:J928"/>
    <mergeCell ref="I929:J929"/>
    <mergeCell ref="I942:J942"/>
    <mergeCell ref="I943:J943"/>
    <mergeCell ref="I944:J944"/>
    <mergeCell ref="I945:J945"/>
    <mergeCell ref="I946:J946"/>
    <mergeCell ref="I947:J947"/>
    <mergeCell ref="I936:J936"/>
    <mergeCell ref="I937:J937"/>
    <mergeCell ref="I938:J938"/>
    <mergeCell ref="I939:J939"/>
    <mergeCell ref="I940:J940"/>
    <mergeCell ref="I941:J941"/>
    <mergeCell ref="I954:J954"/>
    <mergeCell ref="I955:J955"/>
    <mergeCell ref="I956:J956"/>
    <mergeCell ref="I957:J957"/>
    <mergeCell ref="I958:J958"/>
    <mergeCell ref="I959:J959"/>
    <mergeCell ref="I948:J948"/>
    <mergeCell ref="I949:J949"/>
    <mergeCell ref="I950:J950"/>
    <mergeCell ref="I951:J951"/>
    <mergeCell ref="I952:J952"/>
    <mergeCell ref="I953:J953"/>
    <mergeCell ref="I966:J966"/>
    <mergeCell ref="I967:J967"/>
    <mergeCell ref="I968:J968"/>
    <mergeCell ref="I969:J969"/>
    <mergeCell ref="I970:J970"/>
    <mergeCell ref="I971:J971"/>
    <mergeCell ref="I960:J960"/>
    <mergeCell ref="I961:J961"/>
    <mergeCell ref="I962:J962"/>
    <mergeCell ref="I963:J963"/>
    <mergeCell ref="I964:J964"/>
    <mergeCell ref="I965:J965"/>
    <mergeCell ref="I978:J978"/>
    <mergeCell ref="I979:J979"/>
    <mergeCell ref="I980:J980"/>
    <mergeCell ref="I981:J981"/>
    <mergeCell ref="I982:J982"/>
    <mergeCell ref="I983:J983"/>
    <mergeCell ref="I972:J972"/>
    <mergeCell ref="I973:J973"/>
    <mergeCell ref="I974:J974"/>
    <mergeCell ref="I975:J975"/>
    <mergeCell ref="I976:J976"/>
    <mergeCell ref="I977:J977"/>
    <mergeCell ref="I990:J990"/>
    <mergeCell ref="I991:J991"/>
    <mergeCell ref="I992:J992"/>
    <mergeCell ref="I993:J993"/>
    <mergeCell ref="I994:J994"/>
    <mergeCell ref="I995:J995"/>
    <mergeCell ref="I984:J984"/>
    <mergeCell ref="I985:J985"/>
    <mergeCell ref="I986:J986"/>
    <mergeCell ref="I987:J987"/>
    <mergeCell ref="I988:J988"/>
    <mergeCell ref="I989:J989"/>
    <mergeCell ref="I1002:J1002"/>
    <mergeCell ref="I1003:J1003"/>
    <mergeCell ref="I1004:J1004"/>
    <mergeCell ref="I1005:J1005"/>
    <mergeCell ref="I1006:J1006"/>
    <mergeCell ref="I1007:J1007"/>
    <mergeCell ref="I996:J996"/>
    <mergeCell ref="I997:J997"/>
    <mergeCell ref="I998:J998"/>
    <mergeCell ref="I999:J999"/>
    <mergeCell ref="I1000:J1000"/>
    <mergeCell ref="I1001:J1001"/>
    <mergeCell ref="I1014:J1014"/>
    <mergeCell ref="I1015:J1015"/>
    <mergeCell ref="I1016:J1016"/>
    <mergeCell ref="I1017:J1017"/>
    <mergeCell ref="I1018:J1018"/>
    <mergeCell ref="I1019:J1019"/>
    <mergeCell ref="I1008:J1008"/>
    <mergeCell ref="I1009:J1009"/>
    <mergeCell ref="I1010:J1010"/>
    <mergeCell ref="I1011:J1011"/>
    <mergeCell ref="I1012:J1012"/>
    <mergeCell ref="I1013:J1013"/>
  </mergeCells>
  <conditionalFormatting sqref="B28:J439">
    <cfRule type="expression" dxfId="48" priority="1">
      <formula>$H28="Cerrado/Firmado"</formula>
    </cfRule>
    <cfRule type="expression" dxfId="47" priority="2">
      <formula>$H28="Más Adelante"</formula>
    </cfRule>
    <cfRule type="expression" dxfId="46" priority="3">
      <formula>$H28="Next"</formula>
    </cfRule>
    <cfRule type="expression" dxfId="45" priority="4">
      <formula>$H28="Corriendo/Activo"</formula>
    </cfRule>
    <cfRule type="expression" dxfId="44" priority="5">
      <formula>$H28="En Seguimiento"</formula>
    </cfRule>
    <cfRule type="expression" dxfId="43" priority="6">
      <formula>$H28="Presentación"</formula>
    </cfRule>
    <cfRule type="expression" dxfId="42" priority="7">
      <formula>$H28="Invitación"</formula>
    </cfRule>
    <cfRule type="expression" dxfId="41" priority="8">
      <formula>$H28="Prospección"</formula>
    </cfRule>
  </conditionalFormatting>
  <dataValidations count="5">
    <dataValidation type="custom" allowBlank="1" showDropDown="1" showErrorMessage="1" sqref="B28:B337" xr:uid="{C5F32B95-547F-4042-819A-0F1600479ADA}">
      <formula1>OR(NOT(ISERROR(DATEVALUE(B28))), AND(ISNUMBER(B28), LEFT(CELL("format", B28))="D"))</formula1>
    </dataValidation>
    <dataValidation type="list" allowBlank="1" showErrorMessage="1" sqref="E28:E439" xr:uid="{05CBEA68-71A2-4EA8-8C4A-A3055FD84C35}">
      <formula1>"Amigo/Conocido,Familiar,Contacto Tibio,Contacto Frío"</formula1>
    </dataValidation>
    <dataValidation type="list" allowBlank="1" showErrorMessage="1" sqref="F28:F439" xr:uid="{8F8542CF-D16E-4315-B557-F305993A24FE}">
      <formula1>"WhatsApp,Facebook,Instagram,Tik Tok,Ads"</formula1>
    </dataValidation>
    <dataValidation type="list" allowBlank="1" showErrorMessage="1" sqref="H28:H439" xr:uid="{05F17EB7-1DBA-4D46-B61F-8DA4EEAC3907}">
      <formula1>"Prospección,Invitación,Presentación,En Seguimiento,Cerrado/Firmado,Corriendo/Activo,Next,Más Adelante"</formula1>
    </dataValidation>
    <dataValidation type="list" allowBlank="1" showErrorMessage="1" sqref="D28:D439" xr:uid="{0C59FA05-904B-4E56-B5DE-EDCFF8D57B72}">
      <formula1>"Colombia,Ecuador,Mexico,USA,Perú"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7F8E-8A43-48FD-ADEB-1BF0731F394C}">
  <sheetPr>
    <outlinePr summaryBelow="0" summaryRight="0"/>
  </sheetPr>
  <dimension ref="A1:AD1017"/>
  <sheetViews>
    <sheetView showGridLines="0" topLeftCell="I1" zoomScaleNormal="100" workbookViewId="0">
      <pane ySplit="3" topLeftCell="A4" activePane="bottomLeft" state="frozen"/>
      <selection pane="bottomLeft" activeCell="U29" sqref="U29"/>
    </sheetView>
  </sheetViews>
  <sheetFormatPr baseColWidth="10" defaultColWidth="12.5" defaultRowHeight="15.75" customHeight="1" x14ac:dyDescent="0.15"/>
  <cols>
    <col min="1" max="1" width="3.33203125" customWidth="1"/>
    <col min="2" max="2" width="18.1640625" style="31" customWidth="1"/>
    <col min="3" max="4" width="25.83203125" customWidth="1"/>
    <col min="5" max="5" width="17.1640625" customWidth="1"/>
    <col min="6" max="6" width="31.5" customWidth="1"/>
    <col min="8" max="8" width="19.5" customWidth="1"/>
    <col min="9" max="9" width="44.1640625" customWidth="1"/>
    <col min="10" max="10" width="25.5" customWidth="1"/>
    <col min="11" max="11" width="14.83203125" bestFit="1" customWidth="1"/>
    <col min="12" max="12" width="20.33203125" customWidth="1"/>
    <col min="13" max="15" width="14.6640625" customWidth="1"/>
  </cols>
  <sheetData>
    <row r="1" spans="2:30" ht="23" x14ac:dyDescent="0.1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23" x14ac:dyDescent="0.15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2:30" ht="13" x14ac:dyDescent="0.15">
      <c r="B3" s="1" t="s">
        <v>1</v>
      </c>
      <c r="C3" s="1" t="s">
        <v>2</v>
      </c>
      <c r="D3" s="1" t="s">
        <v>27</v>
      </c>
      <c r="E3" s="2" t="s">
        <v>3</v>
      </c>
      <c r="F3" s="1" t="s">
        <v>25</v>
      </c>
      <c r="G3" s="2" t="s">
        <v>4</v>
      </c>
      <c r="H3" s="2" t="s">
        <v>5</v>
      </c>
      <c r="I3" s="101" t="s">
        <v>6</v>
      </c>
      <c r="J3" s="102"/>
      <c r="K3" s="2" t="s">
        <v>1</v>
      </c>
      <c r="L3" s="2" t="s">
        <v>7</v>
      </c>
      <c r="M3" s="2" t="s">
        <v>8</v>
      </c>
      <c r="N3" s="2" t="s">
        <v>9</v>
      </c>
      <c r="O3" s="3" t="s">
        <v>10</v>
      </c>
    </row>
    <row r="4" spans="2:30" ht="23" x14ac:dyDescent="0.15">
      <c r="B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0" ht="15.75" customHeight="1" x14ac:dyDescent="0.25">
      <c r="B5" s="5" t="s">
        <v>11</v>
      </c>
      <c r="C5" s="6" t="s">
        <v>12</v>
      </c>
      <c r="D5" s="33"/>
      <c r="E5" s="4"/>
      <c r="F5" s="4"/>
      <c r="G5" s="4"/>
      <c r="H5" s="7"/>
      <c r="I5" s="4"/>
      <c r="J5" s="4"/>
      <c r="K5" s="4"/>
      <c r="L5" s="4"/>
      <c r="M5" s="4"/>
      <c r="N5" s="4"/>
      <c r="O5" s="4"/>
    </row>
    <row r="6" spans="2:30" ht="12.75" customHeight="1" x14ac:dyDescent="0.25">
      <c r="B6" s="46" t="s">
        <v>28</v>
      </c>
      <c r="C6" s="47">
        <f>COUNTIF(H26:H186,"Prospección")</f>
        <v>0</v>
      </c>
      <c r="E6" s="4"/>
      <c r="F6" s="4"/>
      <c r="G6" s="4"/>
      <c r="H6" s="7"/>
      <c r="I6" s="4"/>
      <c r="J6" s="4"/>
      <c r="K6" s="4"/>
      <c r="L6" s="4"/>
      <c r="M6" s="4"/>
      <c r="N6" s="4"/>
      <c r="O6" s="4"/>
    </row>
    <row r="7" spans="2:30" ht="12.75" customHeight="1" x14ac:dyDescent="0.15">
      <c r="B7" s="49" t="s">
        <v>13</v>
      </c>
      <c r="C7" s="47">
        <f>COUNTIF(H26:H186,"Invitación")</f>
        <v>0</v>
      </c>
      <c r="D7" s="33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0" ht="12.75" customHeight="1" x14ac:dyDescent="0.15">
      <c r="B8" s="48" t="s">
        <v>15</v>
      </c>
      <c r="C8" s="47">
        <f>COUNTIF(H26:H186,"Presentación")</f>
        <v>0</v>
      </c>
      <c r="D8" s="33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30" ht="12.75" customHeight="1" x14ac:dyDescent="0.15">
      <c r="B9" s="50" t="s">
        <v>14</v>
      </c>
      <c r="C9" s="47">
        <f>COUNTIF(H26:H186,"En Seguimiento")</f>
        <v>0</v>
      </c>
      <c r="D9" s="33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30" ht="12.75" customHeight="1" x14ac:dyDescent="0.15">
      <c r="B10" s="51" t="s">
        <v>16</v>
      </c>
      <c r="C10" s="47">
        <f>COUNTIF(H25:H185,"Corriendo/Activo")</f>
        <v>0</v>
      </c>
      <c r="D10" s="3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30" ht="12.75" customHeight="1" x14ac:dyDescent="0.15">
      <c r="B11" s="52" t="s">
        <v>29</v>
      </c>
      <c r="C11" s="47">
        <f>COUNTIF(H26:H186,"Next")</f>
        <v>0</v>
      </c>
      <c r="D11" s="3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30" ht="12.75" customHeight="1" x14ac:dyDescent="0.15">
      <c r="B12" s="55" t="s">
        <v>30</v>
      </c>
      <c r="C12" s="47">
        <f>COUNTIF(H26:H186,"Más Adelante")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30" ht="12.75" customHeight="1" x14ac:dyDescent="0.15">
      <c r="B13" s="54" t="s">
        <v>17</v>
      </c>
      <c r="C13" s="53">
        <f>COUNTIF(H26:H186,"Cerrado/Firmado")</f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0" ht="13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30" ht="13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2:30" ht="13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3" x14ac:dyDescent="0.15"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ht="13" x14ac:dyDescent="0.15">
      <c r="B18" s="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3" x14ac:dyDescent="0.15">
      <c r="B19" s="8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3" x14ac:dyDescent="0.15">
      <c r="B20" s="8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3" x14ac:dyDescent="0.15">
      <c r="B21" s="8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3" x14ac:dyDescent="0.15">
      <c r="B22" s="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3" x14ac:dyDescent="0.15">
      <c r="B23" s="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13" x14ac:dyDescent="0.15">
      <c r="B24" s="8"/>
      <c r="C24" s="56"/>
      <c r="D24" s="56"/>
      <c r="E24" s="56"/>
      <c r="F24" s="56"/>
      <c r="G24" s="56"/>
      <c r="H24" s="56"/>
      <c r="I24" s="56"/>
      <c r="J24" s="56"/>
      <c r="K24" s="57"/>
      <c r="L24" s="57"/>
      <c r="M24" s="57"/>
      <c r="N24" s="57"/>
      <c r="O24" s="57"/>
    </row>
    <row r="25" spans="1:15" ht="13" x14ac:dyDescent="0.15">
      <c r="B25" s="28" t="s">
        <v>1</v>
      </c>
      <c r="C25" s="28" t="s">
        <v>2</v>
      </c>
      <c r="D25" s="34" t="s">
        <v>27</v>
      </c>
      <c r="E25" s="29" t="s">
        <v>3</v>
      </c>
      <c r="F25" s="29" t="s">
        <v>25</v>
      </c>
      <c r="G25" s="29" t="s">
        <v>4</v>
      </c>
      <c r="H25" s="29" t="s">
        <v>5</v>
      </c>
      <c r="I25" s="105" t="s">
        <v>6</v>
      </c>
      <c r="J25" s="106"/>
      <c r="K25" s="1" t="s">
        <v>1</v>
      </c>
      <c r="L25" s="9" t="s">
        <v>7</v>
      </c>
      <c r="M25" s="9" t="s">
        <v>8</v>
      </c>
      <c r="N25" s="9" t="s">
        <v>9</v>
      </c>
      <c r="O25" s="10" t="s">
        <v>10</v>
      </c>
    </row>
    <row r="26" spans="1:15" ht="13" x14ac:dyDescent="0.15">
      <c r="A26">
        <v>1</v>
      </c>
      <c r="B26" s="58">
        <v>45566</v>
      </c>
      <c r="C26" s="43"/>
      <c r="D26" s="43"/>
      <c r="E26" s="43"/>
      <c r="F26" s="43"/>
      <c r="G26" s="43"/>
      <c r="H26" s="43"/>
      <c r="I26" s="87"/>
      <c r="J26" s="88"/>
      <c r="K26" s="26">
        <v>45566</v>
      </c>
      <c r="L26" s="11">
        <f>COUNTIF(B$26:B$437,"1/10/2024")</f>
        <v>10</v>
      </c>
      <c r="M26" s="12">
        <f>L26</f>
        <v>10</v>
      </c>
      <c r="N26" s="16">
        <f t="shared" ref="N26:N56" si="0">O26-M26</f>
        <v>290</v>
      </c>
      <c r="O26" s="17">
        <v>300</v>
      </c>
    </row>
    <row r="27" spans="1:15" ht="13" x14ac:dyDescent="0.15">
      <c r="A27">
        <v>2</v>
      </c>
      <c r="B27" s="58">
        <v>45566</v>
      </c>
      <c r="C27" s="43"/>
      <c r="D27" s="43"/>
      <c r="E27" s="43"/>
      <c r="F27" s="43"/>
      <c r="G27" s="43"/>
      <c r="H27" s="43"/>
      <c r="I27" s="87"/>
      <c r="J27" s="88"/>
      <c r="K27" s="26">
        <v>45567</v>
      </c>
      <c r="L27" s="11">
        <f>COUNTIF(B$26:B$437,"2/10/2024")</f>
        <v>0</v>
      </c>
      <c r="M27" s="12">
        <f t="shared" ref="M27:M56" si="1">L27+M26</f>
        <v>10</v>
      </c>
      <c r="N27" s="16">
        <f t="shared" si="0"/>
        <v>290</v>
      </c>
      <c r="O27" s="17">
        <v>300</v>
      </c>
    </row>
    <row r="28" spans="1:15" ht="13" x14ac:dyDescent="0.15">
      <c r="A28">
        <v>3</v>
      </c>
      <c r="B28" s="58">
        <v>45566</v>
      </c>
      <c r="C28" s="43"/>
      <c r="D28" s="43"/>
      <c r="E28" s="43"/>
      <c r="F28" s="43"/>
      <c r="G28" s="43"/>
      <c r="H28" s="43"/>
      <c r="I28" s="87"/>
      <c r="J28" s="88"/>
      <c r="K28" s="26">
        <v>45568</v>
      </c>
      <c r="L28" s="11">
        <f>COUNTIF(B$26:B$437,"3/10/2024")</f>
        <v>0</v>
      </c>
      <c r="M28" s="12">
        <f t="shared" si="1"/>
        <v>10</v>
      </c>
      <c r="N28" s="16">
        <f t="shared" si="0"/>
        <v>290</v>
      </c>
      <c r="O28" s="17">
        <v>300</v>
      </c>
    </row>
    <row r="29" spans="1:15" ht="13" x14ac:dyDescent="0.15">
      <c r="A29">
        <v>4</v>
      </c>
      <c r="B29" s="58">
        <v>45566</v>
      </c>
      <c r="C29" s="43"/>
      <c r="D29" s="43"/>
      <c r="E29" s="43"/>
      <c r="F29" s="43"/>
      <c r="G29" s="43"/>
      <c r="H29" s="43"/>
      <c r="I29" s="87"/>
      <c r="J29" s="88"/>
      <c r="K29" s="26">
        <v>45569</v>
      </c>
      <c r="L29" s="11">
        <f>COUNTIF(B$26:B$437,"4/10/2024")</f>
        <v>0</v>
      </c>
      <c r="M29" s="12">
        <f t="shared" si="1"/>
        <v>10</v>
      </c>
      <c r="N29" s="16">
        <f t="shared" si="0"/>
        <v>290</v>
      </c>
      <c r="O29" s="17">
        <v>300</v>
      </c>
    </row>
    <row r="30" spans="1:15" ht="13" x14ac:dyDescent="0.15">
      <c r="A30">
        <v>5</v>
      </c>
      <c r="B30" s="58">
        <v>45566</v>
      </c>
      <c r="C30" s="43"/>
      <c r="D30" s="43"/>
      <c r="E30" s="43"/>
      <c r="F30" s="43"/>
      <c r="G30" s="43"/>
      <c r="H30" s="43"/>
      <c r="I30" s="87"/>
      <c r="J30" s="88"/>
      <c r="K30" s="26">
        <v>45570</v>
      </c>
      <c r="L30" s="11">
        <f>COUNTIF(B$26:B$437,"5/10/2024")</f>
        <v>0</v>
      </c>
      <c r="M30" s="12">
        <f t="shared" si="1"/>
        <v>10</v>
      </c>
      <c r="N30" s="16">
        <f t="shared" si="0"/>
        <v>290</v>
      </c>
      <c r="O30" s="17">
        <v>300</v>
      </c>
    </row>
    <row r="31" spans="1:15" ht="13" x14ac:dyDescent="0.15">
      <c r="A31">
        <v>6</v>
      </c>
      <c r="B31" s="58">
        <v>45566</v>
      </c>
      <c r="C31" s="43"/>
      <c r="D31" s="43"/>
      <c r="E31" s="43"/>
      <c r="F31" s="43"/>
      <c r="G31" s="43"/>
      <c r="H31" s="43"/>
      <c r="I31" s="87"/>
      <c r="J31" s="88"/>
      <c r="K31" s="26">
        <v>45571</v>
      </c>
      <c r="L31" s="11">
        <f>COUNTIF(B$26:B$437,"6/10/2024")</f>
        <v>0</v>
      </c>
      <c r="M31" s="12">
        <f t="shared" si="1"/>
        <v>10</v>
      </c>
      <c r="N31" s="16">
        <f t="shared" si="0"/>
        <v>290</v>
      </c>
      <c r="O31" s="17">
        <v>300</v>
      </c>
    </row>
    <row r="32" spans="1:15" ht="13" x14ac:dyDescent="0.15">
      <c r="A32">
        <v>7</v>
      </c>
      <c r="B32" s="58">
        <v>45566</v>
      </c>
      <c r="C32" s="43"/>
      <c r="D32" s="43"/>
      <c r="E32" s="43"/>
      <c r="F32" s="43"/>
      <c r="G32" s="43"/>
      <c r="H32" s="43"/>
      <c r="I32" s="87"/>
      <c r="J32" s="88"/>
      <c r="K32" s="26">
        <v>45572</v>
      </c>
      <c r="L32" s="11">
        <f>COUNTIF(B$26:B$437,"7/10/2024")</f>
        <v>0</v>
      </c>
      <c r="M32" s="12">
        <f t="shared" si="1"/>
        <v>10</v>
      </c>
      <c r="N32" s="16">
        <f t="shared" si="0"/>
        <v>290</v>
      </c>
      <c r="O32" s="17">
        <v>300</v>
      </c>
    </row>
    <row r="33" spans="1:15" ht="13" x14ac:dyDescent="0.15">
      <c r="A33">
        <v>8</v>
      </c>
      <c r="B33" s="58">
        <v>45566</v>
      </c>
      <c r="C33" s="43"/>
      <c r="D33" s="43"/>
      <c r="E33" s="43"/>
      <c r="F33" s="43"/>
      <c r="G33" s="43"/>
      <c r="H33" s="43"/>
      <c r="I33" s="87"/>
      <c r="J33" s="88"/>
      <c r="K33" s="26">
        <v>45573</v>
      </c>
      <c r="L33" s="11">
        <f>COUNTIF(B$26:B$437,"8/10/2024")</f>
        <v>0</v>
      </c>
      <c r="M33" s="12">
        <f t="shared" si="1"/>
        <v>10</v>
      </c>
      <c r="N33" s="16">
        <f t="shared" si="0"/>
        <v>290</v>
      </c>
      <c r="O33" s="17">
        <v>300</v>
      </c>
    </row>
    <row r="34" spans="1:15" ht="13" x14ac:dyDescent="0.15">
      <c r="A34">
        <v>9</v>
      </c>
      <c r="B34" s="58">
        <v>45566</v>
      </c>
      <c r="C34" s="43"/>
      <c r="D34" s="43"/>
      <c r="E34" s="43"/>
      <c r="F34" s="43"/>
      <c r="G34" s="43"/>
      <c r="H34" s="43"/>
      <c r="I34" s="87"/>
      <c r="J34" s="88"/>
      <c r="K34" s="26">
        <v>45574</v>
      </c>
      <c r="L34" s="11">
        <f>COUNTIF(B$26:B$437,"9/10/2024")</f>
        <v>0</v>
      </c>
      <c r="M34" s="12">
        <f t="shared" si="1"/>
        <v>10</v>
      </c>
      <c r="N34" s="16">
        <f t="shared" si="0"/>
        <v>290</v>
      </c>
      <c r="O34" s="17">
        <v>300</v>
      </c>
    </row>
    <row r="35" spans="1:15" ht="13" x14ac:dyDescent="0.15">
      <c r="A35">
        <v>10</v>
      </c>
      <c r="B35" s="58">
        <v>45566</v>
      </c>
      <c r="C35" s="43"/>
      <c r="D35" s="43"/>
      <c r="E35" s="43"/>
      <c r="F35" s="43"/>
      <c r="G35" s="43"/>
      <c r="H35" s="43"/>
      <c r="I35" s="87"/>
      <c r="J35" s="88"/>
      <c r="K35" s="26">
        <v>45575</v>
      </c>
      <c r="L35" s="11">
        <f>COUNTIF(B$26:B$437,"10/10/2024")</f>
        <v>0</v>
      </c>
      <c r="M35" s="12">
        <f t="shared" si="1"/>
        <v>10</v>
      </c>
      <c r="N35" s="16">
        <f t="shared" si="0"/>
        <v>290</v>
      </c>
      <c r="O35" s="17">
        <v>300</v>
      </c>
    </row>
    <row r="36" spans="1:15" ht="13" x14ac:dyDescent="0.15">
      <c r="B36" s="42"/>
      <c r="C36" s="43"/>
      <c r="D36" s="43"/>
      <c r="E36" s="43"/>
      <c r="F36" s="43"/>
      <c r="G36" s="43"/>
      <c r="H36" s="43"/>
      <c r="I36" s="87"/>
      <c r="J36" s="88"/>
      <c r="K36" s="26">
        <v>45576</v>
      </c>
      <c r="L36" s="11">
        <f>COUNTIF(B$26:B$437,"11/10/2024")</f>
        <v>0</v>
      </c>
      <c r="M36" s="12">
        <f t="shared" si="1"/>
        <v>10</v>
      </c>
      <c r="N36" s="16">
        <f t="shared" si="0"/>
        <v>290</v>
      </c>
      <c r="O36" s="17">
        <v>300</v>
      </c>
    </row>
    <row r="37" spans="1:15" ht="13" x14ac:dyDescent="0.15">
      <c r="B37" s="42"/>
      <c r="C37" s="43"/>
      <c r="D37" s="43"/>
      <c r="E37" s="43"/>
      <c r="F37" s="43"/>
      <c r="G37" s="43"/>
      <c r="H37" s="43"/>
      <c r="I37" s="87"/>
      <c r="J37" s="88"/>
      <c r="K37" s="26">
        <v>45577</v>
      </c>
      <c r="L37" s="11">
        <f>COUNTIF(B$26:B$437,"12/10/2024")</f>
        <v>0</v>
      </c>
      <c r="M37" s="12">
        <f t="shared" si="1"/>
        <v>10</v>
      </c>
      <c r="N37" s="16">
        <f t="shared" si="0"/>
        <v>290</v>
      </c>
      <c r="O37" s="17">
        <v>300</v>
      </c>
    </row>
    <row r="38" spans="1:15" ht="13" x14ac:dyDescent="0.15">
      <c r="B38" s="42"/>
      <c r="C38" s="43"/>
      <c r="D38" s="43"/>
      <c r="E38" s="43"/>
      <c r="F38" s="43"/>
      <c r="G38" s="43"/>
      <c r="H38" s="43"/>
      <c r="I38" s="87"/>
      <c r="J38" s="88"/>
      <c r="K38" s="26">
        <v>45578</v>
      </c>
      <c r="L38" s="11">
        <f>COUNTIF(B$26:B$437,"13/10/2024")</f>
        <v>0</v>
      </c>
      <c r="M38" s="12">
        <f t="shared" si="1"/>
        <v>10</v>
      </c>
      <c r="N38" s="16">
        <f t="shared" si="0"/>
        <v>290</v>
      </c>
      <c r="O38" s="17">
        <v>300</v>
      </c>
    </row>
    <row r="39" spans="1:15" ht="13" x14ac:dyDescent="0.15">
      <c r="B39" s="42"/>
      <c r="C39" s="43"/>
      <c r="D39" s="43"/>
      <c r="E39" s="43"/>
      <c r="F39" s="43"/>
      <c r="G39" s="43"/>
      <c r="H39" s="43"/>
      <c r="I39" s="87"/>
      <c r="J39" s="88"/>
      <c r="K39" s="26">
        <v>45579</v>
      </c>
      <c r="L39" s="11">
        <f>COUNTIF(B$26:B$437,"14/10/2024")</f>
        <v>0</v>
      </c>
      <c r="M39" s="12">
        <f t="shared" si="1"/>
        <v>10</v>
      </c>
      <c r="N39" s="16">
        <f t="shared" si="0"/>
        <v>290</v>
      </c>
      <c r="O39" s="17">
        <v>300</v>
      </c>
    </row>
    <row r="40" spans="1:15" ht="13" x14ac:dyDescent="0.15">
      <c r="B40" s="42"/>
      <c r="C40" s="43"/>
      <c r="D40" s="43"/>
      <c r="E40" s="43"/>
      <c r="F40" s="43"/>
      <c r="G40" s="43"/>
      <c r="H40" s="43"/>
      <c r="I40" s="87"/>
      <c r="J40" s="88"/>
      <c r="K40" s="26">
        <v>45580</v>
      </c>
      <c r="L40" s="11">
        <f>COUNTIF(B$26:B$437,"15/10/2024")</f>
        <v>0</v>
      </c>
      <c r="M40" s="12">
        <f t="shared" si="1"/>
        <v>10</v>
      </c>
      <c r="N40" s="16">
        <f t="shared" si="0"/>
        <v>290</v>
      </c>
      <c r="O40" s="17">
        <v>300</v>
      </c>
    </row>
    <row r="41" spans="1:15" ht="13" x14ac:dyDescent="0.15">
      <c r="B41" s="42"/>
      <c r="C41" s="43"/>
      <c r="D41" s="43"/>
      <c r="E41" s="43"/>
      <c r="F41" s="43"/>
      <c r="G41" s="43"/>
      <c r="H41" s="43"/>
      <c r="I41" s="87"/>
      <c r="J41" s="88"/>
      <c r="K41" s="26">
        <v>45581</v>
      </c>
      <c r="L41" s="11">
        <f>COUNTIF(B$26:B$437,"16/10/2024")</f>
        <v>0</v>
      </c>
      <c r="M41" s="12">
        <f t="shared" si="1"/>
        <v>10</v>
      </c>
      <c r="N41" s="16">
        <f t="shared" si="0"/>
        <v>290</v>
      </c>
      <c r="O41" s="17">
        <v>300</v>
      </c>
    </row>
    <row r="42" spans="1:15" ht="13" x14ac:dyDescent="0.15">
      <c r="B42" s="42"/>
      <c r="C42" s="43"/>
      <c r="D42" s="43"/>
      <c r="E42" s="43"/>
      <c r="F42" s="43"/>
      <c r="G42" s="43"/>
      <c r="H42" s="43"/>
      <c r="I42" s="87"/>
      <c r="J42" s="88"/>
      <c r="K42" s="26">
        <v>45582</v>
      </c>
      <c r="L42" s="11">
        <f>COUNTIF(B$26:B$437,"17/10/2024")</f>
        <v>0</v>
      </c>
      <c r="M42" s="12">
        <f t="shared" si="1"/>
        <v>10</v>
      </c>
      <c r="N42" s="16">
        <f t="shared" si="0"/>
        <v>290</v>
      </c>
      <c r="O42" s="17">
        <v>300</v>
      </c>
    </row>
    <row r="43" spans="1:15" ht="13" x14ac:dyDescent="0.15">
      <c r="B43" s="42"/>
      <c r="C43" s="43"/>
      <c r="D43" s="43"/>
      <c r="E43" s="43"/>
      <c r="F43" s="43"/>
      <c r="G43" s="43"/>
      <c r="H43" s="43"/>
      <c r="I43" s="87"/>
      <c r="J43" s="88"/>
      <c r="K43" s="26">
        <v>45583</v>
      </c>
      <c r="L43" s="11">
        <f>COUNTIF(B$26:B$437,"18/10/2024")</f>
        <v>0</v>
      </c>
      <c r="M43" s="12">
        <f t="shared" si="1"/>
        <v>10</v>
      </c>
      <c r="N43" s="16">
        <f t="shared" si="0"/>
        <v>290</v>
      </c>
      <c r="O43" s="17">
        <v>300</v>
      </c>
    </row>
    <row r="44" spans="1:15" ht="13" x14ac:dyDescent="0.15">
      <c r="B44" s="42"/>
      <c r="C44" s="43"/>
      <c r="D44" s="43"/>
      <c r="E44" s="43"/>
      <c r="F44" s="43"/>
      <c r="G44" s="43"/>
      <c r="H44" s="43"/>
      <c r="I44" s="87"/>
      <c r="J44" s="88"/>
      <c r="K44" s="26">
        <v>45584</v>
      </c>
      <c r="L44" s="11">
        <f>COUNTIF(B$26:B$437,"19/10/2024")</f>
        <v>0</v>
      </c>
      <c r="M44" s="12">
        <f t="shared" si="1"/>
        <v>10</v>
      </c>
      <c r="N44" s="16">
        <f t="shared" si="0"/>
        <v>290</v>
      </c>
      <c r="O44" s="17">
        <v>300</v>
      </c>
    </row>
    <row r="45" spans="1:15" ht="13" x14ac:dyDescent="0.15">
      <c r="B45" s="42"/>
      <c r="C45" s="43"/>
      <c r="D45" s="43"/>
      <c r="E45" s="43"/>
      <c r="F45" s="43"/>
      <c r="G45" s="43"/>
      <c r="H45" s="43"/>
      <c r="I45" s="87"/>
      <c r="J45" s="88"/>
      <c r="K45" s="26">
        <v>45585</v>
      </c>
      <c r="L45" s="11">
        <f>COUNTIF(B$26:B$437,"20/10/2024")</f>
        <v>0</v>
      </c>
      <c r="M45" s="12">
        <f t="shared" si="1"/>
        <v>10</v>
      </c>
      <c r="N45" s="16">
        <f t="shared" si="0"/>
        <v>290</v>
      </c>
      <c r="O45" s="17">
        <v>300</v>
      </c>
    </row>
    <row r="46" spans="1:15" ht="13" x14ac:dyDescent="0.15">
      <c r="B46" s="42"/>
      <c r="C46" s="43"/>
      <c r="D46" s="43"/>
      <c r="E46" s="43"/>
      <c r="F46" s="43"/>
      <c r="G46" s="43"/>
      <c r="H46" s="43"/>
      <c r="I46" s="87"/>
      <c r="J46" s="88"/>
      <c r="K46" s="26">
        <v>45586</v>
      </c>
      <c r="L46" s="11">
        <f>COUNTIF(B$26:B$437,"21/10/2024")</f>
        <v>0</v>
      </c>
      <c r="M46" s="12">
        <f t="shared" si="1"/>
        <v>10</v>
      </c>
      <c r="N46" s="16">
        <f t="shared" si="0"/>
        <v>290</v>
      </c>
      <c r="O46" s="17">
        <v>300</v>
      </c>
    </row>
    <row r="47" spans="1:15" ht="13" x14ac:dyDescent="0.15">
      <c r="B47" s="42"/>
      <c r="C47" s="43"/>
      <c r="D47" s="43"/>
      <c r="E47" s="43"/>
      <c r="F47" s="43"/>
      <c r="G47" s="43"/>
      <c r="H47" s="43"/>
      <c r="I47" s="87"/>
      <c r="J47" s="88"/>
      <c r="K47" s="26">
        <v>45587</v>
      </c>
      <c r="L47" s="11">
        <f>COUNTIF(B$26:B$437,"22/10/2024")</f>
        <v>0</v>
      </c>
      <c r="M47" s="12">
        <f t="shared" si="1"/>
        <v>10</v>
      </c>
      <c r="N47" s="16">
        <f t="shared" si="0"/>
        <v>290</v>
      </c>
      <c r="O47" s="17">
        <v>300</v>
      </c>
    </row>
    <row r="48" spans="1:15" ht="13" x14ac:dyDescent="0.15">
      <c r="B48" s="42"/>
      <c r="C48" s="43"/>
      <c r="D48" s="43"/>
      <c r="E48" s="43"/>
      <c r="F48" s="43"/>
      <c r="G48" s="43"/>
      <c r="H48" s="43"/>
      <c r="I48" s="87"/>
      <c r="J48" s="88"/>
      <c r="K48" s="26">
        <v>45588</v>
      </c>
      <c r="L48" s="11">
        <f>COUNTIF(B$26:B$437,"23/10/2024")</f>
        <v>0</v>
      </c>
      <c r="M48" s="12">
        <f t="shared" si="1"/>
        <v>10</v>
      </c>
      <c r="N48" s="16">
        <f t="shared" si="0"/>
        <v>290</v>
      </c>
      <c r="O48" s="17">
        <v>300</v>
      </c>
    </row>
    <row r="49" spans="2:15" ht="13" x14ac:dyDescent="0.15">
      <c r="B49" s="42"/>
      <c r="C49" s="43"/>
      <c r="D49" s="43"/>
      <c r="E49" s="43"/>
      <c r="F49" s="43"/>
      <c r="G49" s="43"/>
      <c r="H49" s="43"/>
      <c r="I49" s="87"/>
      <c r="J49" s="88"/>
      <c r="K49" s="26">
        <v>45589</v>
      </c>
      <c r="L49" s="11">
        <f>COUNTIF(B$26:B$437,"24/10/2024")</f>
        <v>0</v>
      </c>
      <c r="M49" s="12">
        <f t="shared" si="1"/>
        <v>10</v>
      </c>
      <c r="N49" s="16">
        <f t="shared" si="0"/>
        <v>290</v>
      </c>
      <c r="O49" s="17">
        <v>300</v>
      </c>
    </row>
    <row r="50" spans="2:15" ht="13" x14ac:dyDescent="0.15">
      <c r="B50" s="42"/>
      <c r="C50" s="43"/>
      <c r="D50" s="43"/>
      <c r="E50" s="43"/>
      <c r="F50" s="43"/>
      <c r="G50" s="43"/>
      <c r="H50" s="43"/>
      <c r="I50" s="87"/>
      <c r="J50" s="88"/>
      <c r="K50" s="26">
        <v>45590</v>
      </c>
      <c r="L50" s="11">
        <f>COUNTIF(B$26:B$437,"25/10/2024")</f>
        <v>0</v>
      </c>
      <c r="M50" s="12">
        <f t="shared" si="1"/>
        <v>10</v>
      </c>
      <c r="N50" s="16">
        <f t="shared" si="0"/>
        <v>290</v>
      </c>
      <c r="O50" s="17">
        <v>300</v>
      </c>
    </row>
    <row r="51" spans="2:15" ht="13" x14ac:dyDescent="0.15">
      <c r="B51" s="42"/>
      <c r="C51" s="43"/>
      <c r="D51" s="43"/>
      <c r="E51" s="43"/>
      <c r="F51" s="43"/>
      <c r="G51" s="43"/>
      <c r="H51" s="43"/>
      <c r="I51" s="87"/>
      <c r="J51" s="88"/>
      <c r="K51" s="26">
        <v>45591</v>
      </c>
      <c r="L51" s="11">
        <f>COUNTIF(B$26:B$437,"26/10/2024")</f>
        <v>0</v>
      </c>
      <c r="M51" s="12">
        <f t="shared" si="1"/>
        <v>10</v>
      </c>
      <c r="N51" s="16">
        <f t="shared" si="0"/>
        <v>290</v>
      </c>
      <c r="O51" s="17">
        <v>300</v>
      </c>
    </row>
    <row r="52" spans="2:15" ht="13" x14ac:dyDescent="0.15">
      <c r="B52" s="42"/>
      <c r="C52" s="43"/>
      <c r="D52" s="43"/>
      <c r="E52" s="43"/>
      <c r="F52" s="43"/>
      <c r="G52" s="43"/>
      <c r="H52" s="43"/>
      <c r="I52" s="87"/>
      <c r="J52" s="88"/>
      <c r="K52" s="26">
        <v>45592</v>
      </c>
      <c r="L52" s="11">
        <f>COUNTIF(B$26:B$437,"27/10/2024")</f>
        <v>0</v>
      </c>
      <c r="M52" s="12">
        <f t="shared" si="1"/>
        <v>10</v>
      </c>
      <c r="N52" s="16">
        <f t="shared" si="0"/>
        <v>290</v>
      </c>
      <c r="O52" s="17">
        <v>300</v>
      </c>
    </row>
    <row r="53" spans="2:15" ht="13" x14ac:dyDescent="0.15">
      <c r="B53" s="42"/>
      <c r="C53" s="43"/>
      <c r="D53" s="43"/>
      <c r="E53" s="43"/>
      <c r="F53" s="43"/>
      <c r="G53" s="43"/>
      <c r="H53" s="43"/>
      <c r="I53" s="87"/>
      <c r="J53" s="88"/>
      <c r="K53" s="26">
        <v>45593</v>
      </c>
      <c r="L53" s="11">
        <f>COUNTIF(B$26:B$437,"28/10/2024")</f>
        <v>0</v>
      </c>
      <c r="M53" s="12">
        <f t="shared" si="1"/>
        <v>10</v>
      </c>
      <c r="N53" s="16">
        <f t="shared" si="0"/>
        <v>290</v>
      </c>
      <c r="O53" s="17">
        <v>300</v>
      </c>
    </row>
    <row r="54" spans="2:15" ht="13" x14ac:dyDescent="0.15">
      <c r="B54" s="42"/>
      <c r="C54" s="43"/>
      <c r="D54" s="43"/>
      <c r="E54" s="43"/>
      <c r="F54" s="43"/>
      <c r="G54" s="43"/>
      <c r="H54" s="43"/>
      <c r="I54" s="87"/>
      <c r="J54" s="88"/>
      <c r="K54" s="26">
        <v>45594</v>
      </c>
      <c r="L54" s="11">
        <f>COUNTIF(B$26:B$437,"29/10/2024")</f>
        <v>0</v>
      </c>
      <c r="M54" s="12">
        <f t="shared" si="1"/>
        <v>10</v>
      </c>
      <c r="N54" s="16">
        <f t="shared" si="0"/>
        <v>290</v>
      </c>
      <c r="O54" s="17">
        <v>300</v>
      </c>
    </row>
    <row r="55" spans="2:15" ht="13" x14ac:dyDescent="0.15">
      <c r="B55" s="42"/>
      <c r="C55" s="43"/>
      <c r="D55" s="43"/>
      <c r="E55" s="43"/>
      <c r="F55" s="43"/>
      <c r="G55" s="43"/>
      <c r="H55" s="43"/>
      <c r="I55" s="87"/>
      <c r="J55" s="88"/>
      <c r="K55" s="26">
        <v>45595</v>
      </c>
      <c r="L55" s="11">
        <f>COUNTIF(B$26:B$437,"30/10/2024")</f>
        <v>0</v>
      </c>
      <c r="M55" s="12">
        <f t="shared" si="1"/>
        <v>10</v>
      </c>
      <c r="N55" s="16">
        <f t="shared" si="0"/>
        <v>290</v>
      </c>
      <c r="O55" s="17">
        <v>300</v>
      </c>
    </row>
    <row r="56" spans="2:15" ht="13" x14ac:dyDescent="0.15">
      <c r="B56" s="42"/>
      <c r="C56" s="43"/>
      <c r="D56" s="43"/>
      <c r="E56" s="43"/>
      <c r="F56" s="43"/>
      <c r="G56" s="43"/>
      <c r="H56" s="43"/>
      <c r="I56" s="87"/>
      <c r="J56" s="88"/>
      <c r="K56" s="30">
        <v>45596</v>
      </c>
      <c r="L56" s="13">
        <f>COUNTIF(B$26:B$437,"31/10/2024")</f>
        <v>0</v>
      </c>
      <c r="M56" s="14">
        <f t="shared" si="1"/>
        <v>10</v>
      </c>
      <c r="N56" s="18">
        <f t="shared" si="0"/>
        <v>290</v>
      </c>
      <c r="O56" s="19">
        <v>300</v>
      </c>
    </row>
    <row r="57" spans="2:15" ht="13" x14ac:dyDescent="0.15">
      <c r="B57" s="42"/>
      <c r="C57" s="43"/>
      <c r="D57" s="43"/>
      <c r="E57" s="43"/>
      <c r="F57" s="43"/>
      <c r="G57" s="43"/>
      <c r="H57" s="43"/>
      <c r="I57" s="87"/>
      <c r="J57" s="88"/>
      <c r="K57" s="20"/>
    </row>
    <row r="58" spans="2:15" ht="13" x14ac:dyDescent="0.15">
      <c r="B58" s="42"/>
      <c r="C58" s="43"/>
      <c r="D58" s="43"/>
      <c r="E58" s="43"/>
      <c r="F58" s="43"/>
      <c r="G58" s="43"/>
      <c r="H58" s="43"/>
      <c r="I58" s="87"/>
      <c r="J58" s="88"/>
      <c r="K58" s="20"/>
    </row>
    <row r="59" spans="2:15" ht="13" x14ac:dyDescent="0.15">
      <c r="B59" s="42"/>
      <c r="C59" s="43"/>
      <c r="D59" s="43"/>
      <c r="E59" s="43"/>
      <c r="F59" s="43"/>
      <c r="G59" s="43"/>
      <c r="H59" s="43"/>
      <c r="I59" s="87"/>
      <c r="J59" s="88"/>
      <c r="K59" s="20"/>
    </row>
    <row r="60" spans="2:15" ht="13" x14ac:dyDescent="0.15">
      <c r="B60" s="42"/>
      <c r="C60" s="43"/>
      <c r="D60" s="43"/>
      <c r="E60" s="43"/>
      <c r="F60" s="43"/>
      <c r="G60" s="43"/>
      <c r="H60" s="43"/>
      <c r="I60" s="87"/>
      <c r="J60" s="88"/>
      <c r="K60" s="20"/>
    </row>
    <row r="61" spans="2:15" ht="13" x14ac:dyDescent="0.15">
      <c r="B61" s="42"/>
      <c r="C61" s="43"/>
      <c r="D61" s="43"/>
      <c r="E61" s="43"/>
      <c r="F61" s="43"/>
      <c r="G61" s="43"/>
      <c r="H61" s="43"/>
      <c r="I61" s="87"/>
      <c r="J61" s="88"/>
      <c r="K61" s="20"/>
    </row>
    <row r="62" spans="2:15" ht="13" x14ac:dyDescent="0.15">
      <c r="B62" s="42"/>
      <c r="C62" s="43"/>
      <c r="D62" s="43"/>
      <c r="E62" s="43"/>
      <c r="F62" s="43"/>
      <c r="G62" s="43"/>
      <c r="H62" s="43"/>
      <c r="I62" s="87"/>
      <c r="J62" s="88"/>
      <c r="K62" s="20"/>
    </row>
    <row r="63" spans="2:15" ht="13" x14ac:dyDescent="0.15">
      <c r="B63" s="42"/>
      <c r="C63" s="43"/>
      <c r="D63" s="43"/>
      <c r="E63" s="43"/>
      <c r="F63" s="43"/>
      <c r="G63" s="43"/>
      <c r="H63" s="43"/>
      <c r="I63" s="87"/>
      <c r="J63" s="88"/>
      <c r="K63" s="20"/>
    </row>
    <row r="64" spans="2:15" ht="13" x14ac:dyDescent="0.15">
      <c r="B64" s="42"/>
      <c r="C64" s="43"/>
      <c r="D64" s="43"/>
      <c r="E64" s="43"/>
      <c r="F64" s="43"/>
      <c r="G64" s="43"/>
      <c r="H64" s="43"/>
      <c r="I64" s="87"/>
      <c r="J64" s="88"/>
    </row>
    <row r="65" spans="2:10" ht="13" x14ac:dyDescent="0.15">
      <c r="B65" s="42"/>
      <c r="C65" s="43"/>
      <c r="D65" s="43"/>
      <c r="E65" s="43"/>
      <c r="F65" s="43"/>
      <c r="G65" s="43"/>
      <c r="H65" s="43"/>
      <c r="I65" s="87"/>
      <c r="J65" s="88"/>
    </row>
    <row r="66" spans="2:10" ht="13" x14ac:dyDescent="0.15">
      <c r="B66" s="42"/>
      <c r="C66" s="43"/>
      <c r="D66" s="43"/>
      <c r="E66" s="43"/>
      <c r="F66" s="43"/>
      <c r="G66" s="43"/>
      <c r="H66" s="43"/>
      <c r="I66" s="87"/>
      <c r="J66" s="88"/>
    </row>
    <row r="67" spans="2:10" ht="13" x14ac:dyDescent="0.15">
      <c r="B67" s="42"/>
      <c r="C67" s="43"/>
      <c r="D67" s="43"/>
      <c r="E67" s="43"/>
      <c r="F67" s="43"/>
      <c r="G67" s="43"/>
      <c r="H67" s="43"/>
      <c r="I67" s="87"/>
      <c r="J67" s="88"/>
    </row>
    <row r="68" spans="2:10" ht="13" x14ac:dyDescent="0.15">
      <c r="B68" s="42"/>
      <c r="C68" s="43"/>
      <c r="D68" s="43"/>
      <c r="E68" s="43"/>
      <c r="F68" s="43"/>
      <c r="G68" s="43"/>
      <c r="H68" s="43"/>
      <c r="I68" s="87"/>
      <c r="J68" s="88"/>
    </row>
    <row r="69" spans="2:10" ht="13" x14ac:dyDescent="0.15">
      <c r="B69" s="42"/>
      <c r="C69" s="43"/>
      <c r="D69" s="43"/>
      <c r="E69" s="43"/>
      <c r="F69" s="43"/>
      <c r="G69" s="43"/>
      <c r="H69" s="43"/>
      <c r="I69" s="87"/>
      <c r="J69" s="88"/>
    </row>
    <row r="70" spans="2:10" ht="13" x14ac:dyDescent="0.15">
      <c r="B70" s="42"/>
      <c r="C70" s="43"/>
      <c r="D70" s="43"/>
      <c r="E70" s="43"/>
      <c r="F70" s="43"/>
      <c r="G70" s="43"/>
      <c r="H70" s="43"/>
      <c r="I70" s="87"/>
      <c r="J70" s="88"/>
    </row>
    <row r="71" spans="2:10" ht="13" x14ac:dyDescent="0.15">
      <c r="B71" s="42"/>
      <c r="C71" s="43"/>
      <c r="D71" s="43"/>
      <c r="E71" s="43"/>
      <c r="F71" s="43"/>
      <c r="G71" s="43"/>
      <c r="H71" s="43"/>
      <c r="I71" s="87"/>
      <c r="J71" s="88"/>
    </row>
    <row r="72" spans="2:10" ht="13" x14ac:dyDescent="0.15">
      <c r="B72" s="42"/>
      <c r="C72" s="43"/>
      <c r="D72" s="43"/>
      <c r="E72" s="43"/>
      <c r="F72" s="43"/>
      <c r="G72" s="43"/>
      <c r="H72" s="43"/>
      <c r="I72" s="87"/>
      <c r="J72" s="88"/>
    </row>
    <row r="73" spans="2:10" ht="13" x14ac:dyDescent="0.15">
      <c r="B73" s="42"/>
      <c r="C73" s="43"/>
      <c r="D73" s="43"/>
      <c r="E73" s="43"/>
      <c r="F73" s="43"/>
      <c r="G73" s="43"/>
      <c r="H73" s="43"/>
      <c r="I73" s="87"/>
      <c r="J73" s="88"/>
    </row>
    <row r="74" spans="2:10" ht="13" x14ac:dyDescent="0.15">
      <c r="B74" s="42"/>
      <c r="C74" s="43"/>
      <c r="D74" s="43"/>
      <c r="E74" s="43"/>
      <c r="F74" s="43"/>
      <c r="G74" s="43"/>
      <c r="H74" s="43"/>
      <c r="I74" s="87"/>
      <c r="J74" s="88"/>
    </row>
    <row r="75" spans="2:10" ht="13" x14ac:dyDescent="0.15">
      <c r="B75" s="42"/>
      <c r="C75" s="43"/>
      <c r="D75" s="43"/>
      <c r="E75" s="43"/>
      <c r="F75" s="43"/>
      <c r="G75" s="43"/>
      <c r="H75" s="43"/>
      <c r="I75" s="87"/>
      <c r="J75" s="88"/>
    </row>
    <row r="76" spans="2:10" ht="13" x14ac:dyDescent="0.15">
      <c r="B76" s="42"/>
      <c r="C76" s="43"/>
      <c r="D76" s="43"/>
      <c r="E76" s="43"/>
      <c r="F76" s="43"/>
      <c r="G76" s="43"/>
      <c r="H76" s="43"/>
      <c r="I76" s="87"/>
      <c r="J76" s="88"/>
    </row>
    <row r="77" spans="2:10" ht="13" x14ac:dyDescent="0.15">
      <c r="B77" s="42"/>
      <c r="C77" s="43"/>
      <c r="D77" s="43"/>
      <c r="E77" s="43"/>
      <c r="F77" s="43"/>
      <c r="G77" s="43"/>
      <c r="H77" s="43"/>
      <c r="I77" s="87"/>
      <c r="J77" s="88"/>
    </row>
    <row r="78" spans="2:10" ht="13" x14ac:dyDescent="0.15">
      <c r="B78" s="42"/>
      <c r="C78" s="43"/>
      <c r="D78" s="43"/>
      <c r="E78" s="43"/>
      <c r="F78" s="43"/>
      <c r="G78" s="43"/>
      <c r="H78" s="43"/>
      <c r="I78" s="87"/>
      <c r="J78" s="88"/>
    </row>
    <row r="79" spans="2:10" ht="13" x14ac:dyDescent="0.15">
      <c r="B79" s="42"/>
      <c r="C79" s="43"/>
      <c r="D79" s="43"/>
      <c r="E79" s="43"/>
      <c r="F79" s="43"/>
      <c r="G79" s="43"/>
      <c r="H79" s="43"/>
      <c r="I79" s="87"/>
      <c r="J79" s="88"/>
    </row>
    <row r="80" spans="2:10" ht="13" x14ac:dyDescent="0.15">
      <c r="B80" s="42"/>
      <c r="C80" s="43"/>
      <c r="D80" s="43"/>
      <c r="E80" s="43"/>
      <c r="F80" s="43"/>
      <c r="G80" s="43"/>
      <c r="H80" s="43"/>
      <c r="I80" s="87"/>
      <c r="J80" s="88"/>
    </row>
    <row r="81" spans="2:10" ht="13" x14ac:dyDescent="0.15">
      <c r="B81" s="42"/>
      <c r="C81" s="43"/>
      <c r="D81" s="43"/>
      <c r="E81" s="43"/>
      <c r="F81" s="43"/>
      <c r="G81" s="43"/>
      <c r="H81" s="43"/>
      <c r="I81" s="87"/>
      <c r="J81" s="88"/>
    </row>
    <row r="82" spans="2:10" ht="13" x14ac:dyDescent="0.15">
      <c r="B82" s="42"/>
      <c r="C82" s="43"/>
      <c r="D82" s="43"/>
      <c r="E82" s="43"/>
      <c r="F82" s="43"/>
      <c r="G82" s="43"/>
      <c r="H82" s="43"/>
      <c r="I82" s="87"/>
      <c r="J82" s="88"/>
    </row>
    <row r="83" spans="2:10" ht="13" x14ac:dyDescent="0.15">
      <c r="B83" s="42"/>
      <c r="C83" s="43"/>
      <c r="D83" s="43"/>
      <c r="E83" s="43"/>
      <c r="F83" s="43"/>
      <c r="G83" s="43"/>
      <c r="H83" s="43"/>
      <c r="I83" s="87"/>
      <c r="J83" s="88"/>
    </row>
    <row r="84" spans="2:10" ht="13" x14ac:dyDescent="0.15">
      <c r="B84" s="42"/>
      <c r="C84" s="43"/>
      <c r="D84" s="43"/>
      <c r="E84" s="43"/>
      <c r="F84" s="43"/>
      <c r="G84" s="43"/>
      <c r="H84" s="43"/>
      <c r="I84" s="87"/>
      <c r="J84" s="88"/>
    </row>
    <row r="85" spans="2:10" ht="13" x14ac:dyDescent="0.15">
      <c r="B85" s="42"/>
      <c r="C85" s="43"/>
      <c r="D85" s="43"/>
      <c r="E85" s="43"/>
      <c r="F85" s="43"/>
      <c r="G85" s="43"/>
      <c r="H85" s="43"/>
      <c r="I85" s="87"/>
      <c r="J85" s="88"/>
    </row>
    <row r="86" spans="2:10" ht="13" x14ac:dyDescent="0.15">
      <c r="B86" s="42"/>
      <c r="C86" s="43"/>
      <c r="D86" s="43"/>
      <c r="E86" s="43"/>
      <c r="F86" s="43"/>
      <c r="G86" s="43"/>
      <c r="H86" s="43"/>
      <c r="I86" s="87"/>
      <c r="J86" s="88"/>
    </row>
    <row r="87" spans="2:10" ht="13" x14ac:dyDescent="0.15">
      <c r="B87" s="42"/>
      <c r="C87" s="43"/>
      <c r="D87" s="43"/>
      <c r="E87" s="43"/>
      <c r="F87" s="43"/>
      <c r="G87" s="43"/>
      <c r="H87" s="43"/>
      <c r="I87" s="87"/>
      <c r="J87" s="88"/>
    </row>
    <row r="88" spans="2:10" ht="13" x14ac:dyDescent="0.15">
      <c r="B88" s="42"/>
      <c r="C88" s="43"/>
      <c r="D88" s="43"/>
      <c r="E88" s="43"/>
      <c r="F88" s="43"/>
      <c r="G88" s="43"/>
      <c r="H88" s="43"/>
      <c r="I88" s="87"/>
      <c r="J88" s="88"/>
    </row>
    <row r="89" spans="2:10" ht="13" x14ac:dyDescent="0.15">
      <c r="B89" s="42"/>
      <c r="C89" s="43"/>
      <c r="D89" s="43"/>
      <c r="E89" s="43"/>
      <c r="F89" s="43"/>
      <c r="G89" s="43"/>
      <c r="H89" s="43"/>
      <c r="I89" s="87"/>
      <c r="J89" s="88"/>
    </row>
    <row r="90" spans="2:10" ht="13" x14ac:dyDescent="0.15">
      <c r="B90" s="42"/>
      <c r="C90" s="43"/>
      <c r="D90" s="43"/>
      <c r="E90" s="43"/>
      <c r="F90" s="43"/>
      <c r="G90" s="43"/>
      <c r="H90" s="43"/>
      <c r="I90" s="87"/>
      <c r="J90" s="88"/>
    </row>
    <row r="91" spans="2:10" ht="13" x14ac:dyDescent="0.15">
      <c r="B91" s="42"/>
      <c r="C91" s="43"/>
      <c r="D91" s="43"/>
      <c r="E91" s="43"/>
      <c r="F91" s="43"/>
      <c r="G91" s="43"/>
      <c r="H91" s="43"/>
      <c r="I91" s="87"/>
      <c r="J91" s="88"/>
    </row>
    <row r="92" spans="2:10" ht="13" x14ac:dyDescent="0.15">
      <c r="B92" s="42"/>
      <c r="C92" s="43"/>
      <c r="D92" s="43"/>
      <c r="E92" s="43"/>
      <c r="F92" s="43"/>
      <c r="G92" s="43"/>
      <c r="H92" s="43"/>
      <c r="I92" s="87"/>
      <c r="J92" s="88"/>
    </row>
    <row r="93" spans="2:10" ht="13" x14ac:dyDescent="0.15">
      <c r="B93" s="42"/>
      <c r="C93" s="43"/>
      <c r="D93" s="43"/>
      <c r="E93" s="43"/>
      <c r="F93" s="43"/>
      <c r="G93" s="43"/>
      <c r="H93" s="43"/>
      <c r="I93" s="87"/>
      <c r="J93" s="88"/>
    </row>
    <row r="94" spans="2:10" ht="13" x14ac:dyDescent="0.15">
      <c r="B94" s="42"/>
      <c r="C94" s="43"/>
      <c r="D94" s="43"/>
      <c r="E94" s="43"/>
      <c r="F94" s="43"/>
      <c r="G94" s="43"/>
      <c r="H94" s="43"/>
      <c r="I94" s="87"/>
      <c r="J94" s="88"/>
    </row>
    <row r="95" spans="2:10" ht="13" x14ac:dyDescent="0.15">
      <c r="B95" s="42"/>
      <c r="C95" s="43"/>
      <c r="D95" s="43"/>
      <c r="E95" s="43"/>
      <c r="F95" s="43"/>
      <c r="G95" s="43"/>
      <c r="H95" s="43"/>
      <c r="I95" s="87"/>
      <c r="J95" s="88"/>
    </row>
    <row r="96" spans="2:10" ht="13" x14ac:dyDescent="0.15">
      <c r="B96" s="42"/>
      <c r="C96" s="43"/>
      <c r="D96" s="43"/>
      <c r="E96" s="43"/>
      <c r="F96" s="43"/>
      <c r="G96" s="43"/>
      <c r="H96" s="43"/>
      <c r="I96" s="87"/>
      <c r="J96" s="88"/>
    </row>
    <row r="97" spans="2:10" ht="13" x14ac:dyDescent="0.15">
      <c r="B97" s="42"/>
      <c r="C97" s="43"/>
      <c r="D97" s="43"/>
      <c r="E97" s="43"/>
      <c r="F97" s="43"/>
      <c r="G97" s="43"/>
      <c r="H97" s="43"/>
      <c r="I97" s="87"/>
      <c r="J97" s="88"/>
    </row>
    <row r="98" spans="2:10" ht="13" x14ac:dyDescent="0.15">
      <c r="B98" s="42"/>
      <c r="C98" s="43"/>
      <c r="D98" s="43"/>
      <c r="E98" s="43"/>
      <c r="F98" s="43"/>
      <c r="G98" s="43"/>
      <c r="H98" s="43"/>
      <c r="I98" s="87"/>
      <c r="J98" s="88"/>
    </row>
    <row r="99" spans="2:10" ht="13" x14ac:dyDescent="0.15">
      <c r="B99" s="42"/>
      <c r="C99" s="43"/>
      <c r="D99" s="43"/>
      <c r="E99" s="43"/>
      <c r="F99" s="43"/>
      <c r="G99" s="43"/>
      <c r="H99" s="43"/>
      <c r="I99" s="87"/>
      <c r="J99" s="88"/>
    </row>
    <row r="100" spans="2:10" ht="13" x14ac:dyDescent="0.15">
      <c r="B100" s="42"/>
      <c r="C100" s="43"/>
      <c r="D100" s="43"/>
      <c r="E100" s="43"/>
      <c r="F100" s="43"/>
      <c r="G100" s="43"/>
      <c r="H100" s="43"/>
      <c r="I100" s="87"/>
      <c r="J100" s="88"/>
    </row>
    <row r="101" spans="2:10" ht="13" x14ac:dyDescent="0.15">
      <c r="B101" s="42"/>
      <c r="C101" s="43"/>
      <c r="D101" s="43"/>
      <c r="E101" s="43"/>
      <c r="F101" s="43"/>
      <c r="G101" s="43"/>
      <c r="H101" s="43"/>
      <c r="I101" s="87"/>
      <c r="J101" s="88"/>
    </row>
    <row r="102" spans="2:10" ht="13" x14ac:dyDescent="0.15">
      <c r="B102" s="42"/>
      <c r="C102" s="43"/>
      <c r="D102" s="43"/>
      <c r="E102" s="43"/>
      <c r="F102" s="43"/>
      <c r="G102" s="43"/>
      <c r="H102" s="43"/>
      <c r="I102" s="87"/>
      <c r="J102" s="88"/>
    </row>
    <row r="103" spans="2:10" ht="13" x14ac:dyDescent="0.15">
      <c r="B103" s="42"/>
      <c r="C103" s="43"/>
      <c r="D103" s="43"/>
      <c r="E103" s="43"/>
      <c r="F103" s="43"/>
      <c r="G103" s="43"/>
      <c r="H103" s="43"/>
      <c r="I103" s="87"/>
      <c r="J103" s="88"/>
    </row>
    <row r="104" spans="2:10" ht="13" x14ac:dyDescent="0.15">
      <c r="B104" s="42"/>
      <c r="C104" s="43"/>
      <c r="D104" s="43"/>
      <c r="E104" s="43"/>
      <c r="F104" s="43"/>
      <c r="G104" s="43"/>
      <c r="H104" s="43"/>
      <c r="I104" s="87"/>
      <c r="J104" s="88"/>
    </row>
    <row r="105" spans="2:10" ht="13" x14ac:dyDescent="0.15">
      <c r="B105" s="42"/>
      <c r="C105" s="43"/>
      <c r="D105" s="43"/>
      <c r="E105" s="43"/>
      <c r="F105" s="43"/>
      <c r="G105" s="43"/>
      <c r="H105" s="43"/>
      <c r="I105" s="87"/>
      <c r="J105" s="88"/>
    </row>
    <row r="106" spans="2:10" ht="13" x14ac:dyDescent="0.15">
      <c r="B106" s="42"/>
      <c r="C106" s="43"/>
      <c r="D106" s="43"/>
      <c r="E106" s="43"/>
      <c r="F106" s="43"/>
      <c r="G106" s="43"/>
      <c r="H106" s="43"/>
      <c r="I106" s="87"/>
      <c r="J106" s="88"/>
    </row>
    <row r="107" spans="2:10" ht="13" x14ac:dyDescent="0.15">
      <c r="B107" s="42"/>
      <c r="C107" s="43"/>
      <c r="D107" s="43"/>
      <c r="E107" s="43"/>
      <c r="F107" s="43"/>
      <c r="G107" s="43"/>
      <c r="H107" s="43"/>
      <c r="I107" s="87"/>
      <c r="J107" s="88"/>
    </row>
    <row r="108" spans="2:10" ht="13" x14ac:dyDescent="0.15">
      <c r="B108" s="42"/>
      <c r="C108" s="43"/>
      <c r="D108" s="43"/>
      <c r="E108" s="43"/>
      <c r="F108" s="43"/>
      <c r="G108" s="43"/>
      <c r="H108" s="43"/>
      <c r="I108" s="87"/>
      <c r="J108" s="88"/>
    </row>
    <row r="109" spans="2:10" ht="13" x14ac:dyDescent="0.15">
      <c r="B109" s="42"/>
      <c r="C109" s="43"/>
      <c r="D109" s="43"/>
      <c r="E109" s="43"/>
      <c r="F109" s="43"/>
      <c r="G109" s="43"/>
      <c r="H109" s="43"/>
      <c r="I109" s="87"/>
      <c r="J109" s="88"/>
    </row>
    <row r="110" spans="2:10" ht="13" x14ac:dyDescent="0.15">
      <c r="B110" s="42"/>
      <c r="C110" s="43"/>
      <c r="D110" s="43"/>
      <c r="E110" s="43"/>
      <c r="F110" s="43"/>
      <c r="G110" s="43"/>
      <c r="H110" s="43"/>
      <c r="I110" s="87"/>
      <c r="J110" s="88"/>
    </row>
    <row r="111" spans="2:10" ht="13" x14ac:dyDescent="0.15">
      <c r="B111" s="42"/>
      <c r="C111" s="43"/>
      <c r="D111" s="43"/>
      <c r="E111" s="43"/>
      <c r="F111" s="43"/>
      <c r="G111" s="43"/>
      <c r="H111" s="43"/>
      <c r="I111" s="87"/>
      <c r="J111" s="88"/>
    </row>
    <row r="112" spans="2:10" ht="13" x14ac:dyDescent="0.15">
      <c r="B112" s="42"/>
      <c r="C112" s="43"/>
      <c r="D112" s="43"/>
      <c r="E112" s="43"/>
      <c r="F112" s="43"/>
      <c r="G112" s="43"/>
      <c r="H112" s="43"/>
      <c r="I112" s="87"/>
      <c r="J112" s="88"/>
    </row>
    <row r="113" spans="2:10" ht="13" x14ac:dyDescent="0.15">
      <c r="B113" s="42"/>
      <c r="C113" s="43"/>
      <c r="D113" s="43"/>
      <c r="E113" s="43"/>
      <c r="F113" s="43"/>
      <c r="G113" s="43"/>
      <c r="H113" s="43"/>
      <c r="I113" s="87"/>
      <c r="J113" s="88"/>
    </row>
    <row r="114" spans="2:10" ht="13" x14ac:dyDescent="0.15">
      <c r="B114" s="42"/>
      <c r="C114" s="43"/>
      <c r="D114" s="43"/>
      <c r="E114" s="43"/>
      <c r="F114" s="43"/>
      <c r="G114" s="43"/>
      <c r="H114" s="43"/>
      <c r="I114" s="87"/>
      <c r="J114" s="88"/>
    </row>
    <row r="115" spans="2:10" ht="13" x14ac:dyDescent="0.15">
      <c r="B115" s="42"/>
      <c r="C115" s="43"/>
      <c r="D115" s="43"/>
      <c r="E115" s="43"/>
      <c r="F115" s="43"/>
      <c r="G115" s="43"/>
      <c r="H115" s="43"/>
      <c r="I115" s="87"/>
      <c r="J115" s="88"/>
    </row>
    <row r="116" spans="2:10" ht="13" x14ac:dyDescent="0.15">
      <c r="B116" s="42"/>
      <c r="C116" s="43"/>
      <c r="D116" s="43"/>
      <c r="E116" s="43"/>
      <c r="F116" s="43"/>
      <c r="G116" s="43"/>
      <c r="H116" s="43"/>
      <c r="I116" s="87"/>
      <c r="J116" s="88"/>
    </row>
    <row r="117" spans="2:10" ht="13" x14ac:dyDescent="0.15">
      <c r="B117" s="42"/>
      <c r="C117" s="43"/>
      <c r="D117" s="43"/>
      <c r="E117" s="43"/>
      <c r="F117" s="43"/>
      <c r="G117" s="43"/>
      <c r="H117" s="43"/>
      <c r="I117" s="87"/>
      <c r="J117" s="88"/>
    </row>
    <row r="118" spans="2:10" ht="13" x14ac:dyDescent="0.15">
      <c r="B118" s="42"/>
      <c r="C118" s="43"/>
      <c r="D118" s="43"/>
      <c r="E118" s="43"/>
      <c r="F118" s="43"/>
      <c r="G118" s="43"/>
      <c r="H118" s="43"/>
      <c r="I118" s="87"/>
      <c r="J118" s="88"/>
    </row>
    <row r="119" spans="2:10" ht="13" x14ac:dyDescent="0.15">
      <c r="B119" s="42"/>
      <c r="C119" s="43"/>
      <c r="D119" s="43"/>
      <c r="E119" s="43"/>
      <c r="F119" s="43"/>
      <c r="G119" s="43"/>
      <c r="H119" s="43"/>
      <c r="I119" s="87"/>
      <c r="J119" s="88"/>
    </row>
    <row r="120" spans="2:10" ht="13" x14ac:dyDescent="0.15">
      <c r="B120" s="42"/>
      <c r="C120" s="43"/>
      <c r="D120" s="43"/>
      <c r="E120" s="43"/>
      <c r="F120" s="43"/>
      <c r="G120" s="43"/>
      <c r="H120" s="43"/>
      <c r="I120" s="87"/>
      <c r="J120" s="88"/>
    </row>
    <row r="121" spans="2:10" ht="13" x14ac:dyDescent="0.15">
      <c r="B121" s="42"/>
      <c r="C121" s="43"/>
      <c r="D121" s="43"/>
      <c r="E121" s="43"/>
      <c r="F121" s="43"/>
      <c r="G121" s="43"/>
      <c r="H121" s="43"/>
      <c r="I121" s="87"/>
      <c r="J121" s="88"/>
    </row>
    <row r="122" spans="2:10" ht="13" x14ac:dyDescent="0.15">
      <c r="B122" s="42"/>
      <c r="C122" s="43"/>
      <c r="D122" s="43"/>
      <c r="E122" s="43"/>
      <c r="F122" s="43"/>
      <c r="G122" s="43"/>
      <c r="H122" s="43"/>
      <c r="I122" s="87"/>
      <c r="J122" s="88"/>
    </row>
    <row r="123" spans="2:10" ht="13" x14ac:dyDescent="0.15">
      <c r="B123" s="42"/>
      <c r="C123" s="43"/>
      <c r="D123" s="43"/>
      <c r="E123" s="43"/>
      <c r="F123" s="43"/>
      <c r="G123" s="43"/>
      <c r="H123" s="43"/>
      <c r="I123" s="87"/>
      <c r="J123" s="88"/>
    </row>
    <row r="124" spans="2:10" ht="13" x14ac:dyDescent="0.15">
      <c r="B124" s="42"/>
      <c r="C124" s="43"/>
      <c r="D124" s="43"/>
      <c r="E124" s="43"/>
      <c r="F124" s="43"/>
      <c r="G124" s="43"/>
      <c r="H124" s="43"/>
      <c r="I124" s="87"/>
      <c r="J124" s="88"/>
    </row>
    <row r="125" spans="2:10" ht="13" x14ac:dyDescent="0.15">
      <c r="B125" s="42"/>
      <c r="C125" s="43"/>
      <c r="D125" s="43"/>
      <c r="E125" s="43"/>
      <c r="F125" s="43"/>
      <c r="G125" s="43"/>
      <c r="H125" s="43"/>
      <c r="I125" s="87"/>
      <c r="J125" s="88"/>
    </row>
    <row r="126" spans="2:10" ht="13" x14ac:dyDescent="0.15">
      <c r="B126" s="42"/>
      <c r="C126" s="43"/>
      <c r="D126" s="43"/>
      <c r="E126" s="43"/>
      <c r="F126" s="43"/>
      <c r="G126" s="43"/>
      <c r="H126" s="43"/>
      <c r="I126" s="87"/>
      <c r="J126" s="88"/>
    </row>
    <row r="127" spans="2:10" ht="13" x14ac:dyDescent="0.15">
      <c r="B127" s="42"/>
      <c r="C127" s="43"/>
      <c r="D127" s="43"/>
      <c r="E127" s="43"/>
      <c r="F127" s="43"/>
      <c r="G127" s="43"/>
      <c r="H127" s="43"/>
      <c r="I127" s="87"/>
      <c r="J127" s="88"/>
    </row>
    <row r="128" spans="2:10" ht="13" x14ac:dyDescent="0.15">
      <c r="B128" s="42"/>
      <c r="C128" s="43"/>
      <c r="D128" s="43"/>
      <c r="E128" s="43"/>
      <c r="F128" s="43"/>
      <c r="G128" s="43"/>
      <c r="H128" s="43"/>
      <c r="I128" s="87"/>
      <c r="J128" s="88"/>
    </row>
    <row r="129" spans="2:10" ht="13" x14ac:dyDescent="0.15">
      <c r="B129" s="42"/>
      <c r="C129" s="43"/>
      <c r="D129" s="43"/>
      <c r="E129" s="43"/>
      <c r="F129" s="43"/>
      <c r="G129" s="43"/>
      <c r="H129" s="43"/>
      <c r="I129" s="87"/>
      <c r="J129" s="88"/>
    </row>
    <row r="130" spans="2:10" ht="13" x14ac:dyDescent="0.15">
      <c r="B130" s="42"/>
      <c r="C130" s="43"/>
      <c r="D130" s="43"/>
      <c r="E130" s="43"/>
      <c r="F130" s="43"/>
      <c r="G130" s="43"/>
      <c r="H130" s="43"/>
      <c r="I130" s="87"/>
      <c r="J130" s="88"/>
    </row>
    <row r="131" spans="2:10" ht="13" x14ac:dyDescent="0.15">
      <c r="B131" s="42"/>
      <c r="C131" s="43"/>
      <c r="D131" s="43"/>
      <c r="E131" s="43"/>
      <c r="F131" s="43"/>
      <c r="G131" s="43"/>
      <c r="H131" s="43"/>
      <c r="I131" s="87"/>
      <c r="J131" s="88"/>
    </row>
    <row r="132" spans="2:10" ht="13" x14ac:dyDescent="0.15">
      <c r="B132" s="42"/>
      <c r="C132" s="43"/>
      <c r="D132" s="43"/>
      <c r="E132" s="43"/>
      <c r="F132" s="43"/>
      <c r="G132" s="43"/>
      <c r="H132" s="43"/>
      <c r="I132" s="87"/>
      <c r="J132" s="88"/>
    </row>
    <row r="133" spans="2:10" ht="13" x14ac:dyDescent="0.15">
      <c r="B133" s="42"/>
      <c r="C133" s="43"/>
      <c r="D133" s="43"/>
      <c r="E133" s="43"/>
      <c r="F133" s="43"/>
      <c r="G133" s="43"/>
      <c r="H133" s="43"/>
      <c r="I133" s="87"/>
      <c r="J133" s="88"/>
    </row>
    <row r="134" spans="2:10" ht="13" x14ac:dyDescent="0.15">
      <c r="B134" s="42"/>
      <c r="C134" s="43"/>
      <c r="D134" s="43"/>
      <c r="E134" s="43"/>
      <c r="F134" s="43"/>
      <c r="G134" s="43"/>
      <c r="H134" s="43"/>
      <c r="I134" s="87"/>
      <c r="J134" s="88"/>
    </row>
    <row r="135" spans="2:10" ht="13" x14ac:dyDescent="0.15">
      <c r="B135" s="42"/>
      <c r="C135" s="43"/>
      <c r="D135" s="43"/>
      <c r="E135" s="43"/>
      <c r="F135" s="43"/>
      <c r="G135" s="43"/>
      <c r="H135" s="43"/>
      <c r="I135" s="87"/>
      <c r="J135" s="88"/>
    </row>
    <row r="136" spans="2:10" ht="13" x14ac:dyDescent="0.15">
      <c r="B136" s="42"/>
      <c r="C136" s="43"/>
      <c r="D136" s="43"/>
      <c r="E136" s="43"/>
      <c r="F136" s="43"/>
      <c r="G136" s="43"/>
      <c r="H136" s="43"/>
      <c r="I136" s="87"/>
      <c r="J136" s="88"/>
    </row>
    <row r="137" spans="2:10" ht="13" x14ac:dyDescent="0.15">
      <c r="B137" s="42"/>
      <c r="C137" s="43"/>
      <c r="D137" s="43"/>
      <c r="E137" s="43"/>
      <c r="F137" s="43"/>
      <c r="G137" s="43"/>
      <c r="H137" s="43"/>
      <c r="I137" s="87"/>
      <c r="J137" s="88"/>
    </row>
    <row r="138" spans="2:10" ht="13" x14ac:dyDescent="0.15">
      <c r="B138" s="42"/>
      <c r="C138" s="43"/>
      <c r="D138" s="43"/>
      <c r="E138" s="43"/>
      <c r="F138" s="43"/>
      <c r="G138" s="43"/>
      <c r="H138" s="43"/>
      <c r="I138" s="87"/>
      <c r="J138" s="88"/>
    </row>
    <row r="139" spans="2:10" ht="13" x14ac:dyDescent="0.15">
      <c r="B139" s="42"/>
      <c r="C139" s="43"/>
      <c r="D139" s="43"/>
      <c r="E139" s="43"/>
      <c r="F139" s="43"/>
      <c r="G139" s="43"/>
      <c r="H139" s="43"/>
      <c r="I139" s="87"/>
      <c r="J139" s="88"/>
    </row>
    <row r="140" spans="2:10" ht="13" x14ac:dyDescent="0.15">
      <c r="B140" s="42"/>
      <c r="C140" s="43"/>
      <c r="D140" s="43"/>
      <c r="E140" s="43"/>
      <c r="F140" s="43"/>
      <c r="G140" s="43"/>
      <c r="H140" s="43"/>
      <c r="I140" s="87"/>
      <c r="J140" s="88"/>
    </row>
    <row r="141" spans="2:10" ht="13" x14ac:dyDescent="0.15">
      <c r="B141" s="42"/>
      <c r="C141" s="43"/>
      <c r="D141" s="43"/>
      <c r="E141" s="43"/>
      <c r="F141" s="43"/>
      <c r="G141" s="43"/>
      <c r="H141" s="43"/>
      <c r="I141" s="87"/>
      <c r="J141" s="88"/>
    </row>
    <row r="142" spans="2:10" ht="13" x14ac:dyDescent="0.15">
      <c r="B142" s="42"/>
      <c r="C142" s="43"/>
      <c r="D142" s="43"/>
      <c r="E142" s="43"/>
      <c r="F142" s="43"/>
      <c r="G142" s="43"/>
      <c r="H142" s="43"/>
      <c r="I142" s="87"/>
      <c r="J142" s="88"/>
    </row>
    <row r="143" spans="2:10" ht="13" x14ac:dyDescent="0.15">
      <c r="B143" s="42"/>
      <c r="C143" s="43"/>
      <c r="D143" s="43"/>
      <c r="E143" s="43"/>
      <c r="F143" s="43"/>
      <c r="G143" s="43"/>
      <c r="H143" s="43"/>
      <c r="I143" s="87"/>
      <c r="J143" s="88"/>
    </row>
    <row r="144" spans="2:10" ht="13" x14ac:dyDescent="0.15">
      <c r="B144" s="42"/>
      <c r="C144" s="43"/>
      <c r="D144" s="43"/>
      <c r="E144" s="43"/>
      <c r="F144" s="43"/>
      <c r="G144" s="43"/>
      <c r="H144" s="43"/>
      <c r="I144" s="87"/>
      <c r="J144" s="88"/>
    </row>
    <row r="145" spans="2:10" ht="13" x14ac:dyDescent="0.15">
      <c r="B145" s="42"/>
      <c r="C145" s="43"/>
      <c r="D145" s="43"/>
      <c r="E145" s="43"/>
      <c r="F145" s="43"/>
      <c r="G145" s="43"/>
      <c r="H145" s="43"/>
      <c r="I145" s="87"/>
      <c r="J145" s="88"/>
    </row>
    <row r="146" spans="2:10" ht="13" x14ac:dyDescent="0.15">
      <c r="B146" s="42"/>
      <c r="C146" s="43"/>
      <c r="D146" s="43"/>
      <c r="E146" s="43"/>
      <c r="F146" s="43"/>
      <c r="G146" s="43"/>
      <c r="H146" s="43"/>
      <c r="I146" s="87"/>
      <c r="J146" s="88"/>
    </row>
    <row r="147" spans="2:10" ht="13" x14ac:dyDescent="0.15">
      <c r="B147" s="42"/>
      <c r="C147" s="43"/>
      <c r="D147" s="43"/>
      <c r="E147" s="43"/>
      <c r="F147" s="43"/>
      <c r="G147" s="43"/>
      <c r="H147" s="43"/>
      <c r="I147" s="87"/>
      <c r="J147" s="88"/>
    </row>
    <row r="148" spans="2:10" ht="13" x14ac:dyDescent="0.15">
      <c r="B148" s="42"/>
      <c r="C148" s="43"/>
      <c r="D148" s="43"/>
      <c r="E148" s="43"/>
      <c r="F148" s="43"/>
      <c r="G148" s="43"/>
      <c r="H148" s="43"/>
      <c r="I148" s="87"/>
      <c r="J148" s="88"/>
    </row>
    <row r="149" spans="2:10" ht="13" x14ac:dyDescent="0.15">
      <c r="B149" s="42"/>
      <c r="C149" s="43"/>
      <c r="D149" s="43"/>
      <c r="E149" s="43"/>
      <c r="F149" s="43"/>
      <c r="G149" s="43"/>
      <c r="H149" s="43"/>
      <c r="I149" s="87"/>
      <c r="J149" s="88"/>
    </row>
    <row r="150" spans="2:10" ht="13" x14ac:dyDescent="0.15">
      <c r="B150" s="42"/>
      <c r="C150" s="43"/>
      <c r="D150" s="43"/>
      <c r="E150" s="43"/>
      <c r="F150" s="43"/>
      <c r="G150" s="43"/>
      <c r="H150" s="43"/>
      <c r="I150" s="87"/>
      <c r="J150" s="88"/>
    </row>
    <row r="151" spans="2:10" ht="13" x14ac:dyDescent="0.15">
      <c r="B151" s="42"/>
      <c r="C151" s="43"/>
      <c r="D151" s="43"/>
      <c r="E151" s="43"/>
      <c r="F151" s="43"/>
      <c r="G151" s="43"/>
      <c r="H151" s="43"/>
      <c r="I151" s="87"/>
      <c r="J151" s="88"/>
    </row>
    <row r="152" spans="2:10" ht="13" x14ac:dyDescent="0.15">
      <c r="B152" s="42"/>
      <c r="C152" s="43"/>
      <c r="D152" s="43"/>
      <c r="E152" s="43"/>
      <c r="F152" s="43"/>
      <c r="G152" s="43"/>
      <c r="H152" s="43"/>
      <c r="I152" s="87"/>
      <c r="J152" s="88"/>
    </row>
    <row r="153" spans="2:10" ht="13" x14ac:dyDescent="0.15">
      <c r="B153" s="42"/>
      <c r="C153" s="43"/>
      <c r="D153" s="43"/>
      <c r="E153" s="43"/>
      <c r="F153" s="43"/>
      <c r="G153" s="43"/>
      <c r="H153" s="43"/>
      <c r="I153" s="87"/>
      <c r="J153" s="88"/>
    </row>
    <row r="154" spans="2:10" ht="13" x14ac:dyDescent="0.15">
      <c r="B154" s="42"/>
      <c r="C154" s="43"/>
      <c r="D154" s="43"/>
      <c r="E154" s="43"/>
      <c r="F154" s="43"/>
      <c r="G154" s="43"/>
      <c r="H154" s="43"/>
      <c r="I154" s="87"/>
      <c r="J154" s="88"/>
    </row>
    <row r="155" spans="2:10" ht="13" x14ac:dyDescent="0.15">
      <c r="B155" s="42"/>
      <c r="C155" s="43"/>
      <c r="D155" s="43"/>
      <c r="E155" s="43"/>
      <c r="F155" s="43"/>
      <c r="G155" s="43"/>
      <c r="H155" s="43"/>
      <c r="I155" s="87"/>
      <c r="J155" s="88"/>
    </row>
    <row r="156" spans="2:10" ht="13" x14ac:dyDescent="0.15">
      <c r="B156" s="42"/>
      <c r="C156" s="43"/>
      <c r="D156" s="43"/>
      <c r="E156" s="43"/>
      <c r="F156" s="43"/>
      <c r="G156" s="43"/>
      <c r="H156" s="43"/>
      <c r="I156" s="87"/>
      <c r="J156" s="88"/>
    </row>
    <row r="157" spans="2:10" ht="13" x14ac:dyDescent="0.15">
      <c r="B157" s="42"/>
      <c r="C157" s="43"/>
      <c r="D157" s="43"/>
      <c r="E157" s="43"/>
      <c r="F157" s="43"/>
      <c r="G157" s="43"/>
      <c r="H157" s="43"/>
      <c r="I157" s="87"/>
      <c r="J157" s="88"/>
    </row>
    <row r="158" spans="2:10" ht="13" x14ac:dyDescent="0.15">
      <c r="B158" s="42"/>
      <c r="C158" s="43"/>
      <c r="D158" s="43"/>
      <c r="E158" s="43"/>
      <c r="F158" s="43"/>
      <c r="G158" s="43"/>
      <c r="H158" s="43"/>
      <c r="I158" s="87"/>
      <c r="J158" s="88"/>
    </row>
    <row r="159" spans="2:10" ht="13" x14ac:dyDescent="0.15">
      <c r="B159" s="42"/>
      <c r="C159" s="43"/>
      <c r="D159" s="43"/>
      <c r="E159" s="43"/>
      <c r="F159" s="43"/>
      <c r="G159" s="43"/>
      <c r="H159" s="43"/>
      <c r="I159" s="87"/>
      <c r="J159" s="88"/>
    </row>
    <row r="160" spans="2:10" ht="13" x14ac:dyDescent="0.15">
      <c r="B160" s="42"/>
      <c r="C160" s="43"/>
      <c r="D160" s="43"/>
      <c r="E160" s="43"/>
      <c r="F160" s="43"/>
      <c r="G160" s="43"/>
      <c r="H160" s="43"/>
      <c r="I160" s="87"/>
      <c r="J160" s="88"/>
    </row>
    <row r="161" spans="2:10" ht="13" x14ac:dyDescent="0.15">
      <c r="B161" s="42"/>
      <c r="C161" s="43"/>
      <c r="D161" s="43"/>
      <c r="E161" s="43"/>
      <c r="F161" s="43"/>
      <c r="G161" s="43"/>
      <c r="H161" s="43"/>
      <c r="I161" s="87"/>
      <c r="J161" s="88"/>
    </row>
    <row r="162" spans="2:10" ht="13" x14ac:dyDescent="0.15">
      <c r="B162" s="42"/>
      <c r="C162" s="43"/>
      <c r="D162" s="43"/>
      <c r="E162" s="43"/>
      <c r="F162" s="43"/>
      <c r="G162" s="43"/>
      <c r="H162" s="43"/>
      <c r="I162" s="87"/>
      <c r="J162" s="88"/>
    </row>
    <row r="163" spans="2:10" ht="13" x14ac:dyDescent="0.15">
      <c r="B163" s="42"/>
      <c r="C163" s="43"/>
      <c r="D163" s="43"/>
      <c r="E163" s="43"/>
      <c r="F163" s="43"/>
      <c r="G163" s="43"/>
      <c r="H163" s="43"/>
      <c r="I163" s="87"/>
      <c r="J163" s="88"/>
    </row>
    <row r="164" spans="2:10" ht="13" x14ac:dyDescent="0.15">
      <c r="B164" s="42"/>
      <c r="C164" s="43"/>
      <c r="D164" s="43"/>
      <c r="E164" s="43"/>
      <c r="F164" s="43"/>
      <c r="G164" s="43"/>
      <c r="H164" s="43"/>
      <c r="I164" s="87"/>
      <c r="J164" s="88"/>
    </row>
    <row r="165" spans="2:10" ht="13" x14ac:dyDescent="0.15">
      <c r="B165" s="42"/>
      <c r="C165" s="43"/>
      <c r="D165" s="43"/>
      <c r="E165" s="43"/>
      <c r="F165" s="43"/>
      <c r="G165" s="43"/>
      <c r="H165" s="43"/>
      <c r="I165" s="87"/>
      <c r="J165" s="88"/>
    </row>
    <row r="166" spans="2:10" ht="13" x14ac:dyDescent="0.15">
      <c r="B166" s="42"/>
      <c r="C166" s="43"/>
      <c r="D166" s="43"/>
      <c r="E166" s="43"/>
      <c r="F166" s="43"/>
      <c r="G166" s="43"/>
      <c r="H166" s="43"/>
      <c r="I166" s="87"/>
      <c r="J166" s="88"/>
    </row>
    <row r="167" spans="2:10" ht="13" x14ac:dyDescent="0.15">
      <c r="B167" s="42"/>
      <c r="C167" s="43"/>
      <c r="D167" s="43"/>
      <c r="E167" s="43"/>
      <c r="F167" s="43"/>
      <c r="G167" s="43"/>
      <c r="H167" s="43"/>
      <c r="I167" s="87"/>
      <c r="J167" s="88"/>
    </row>
    <row r="168" spans="2:10" ht="13" x14ac:dyDescent="0.15">
      <c r="B168" s="42"/>
      <c r="C168" s="43"/>
      <c r="D168" s="43"/>
      <c r="E168" s="43"/>
      <c r="F168" s="43"/>
      <c r="G168" s="43"/>
      <c r="H168" s="43"/>
      <c r="I168" s="87"/>
      <c r="J168" s="88"/>
    </row>
    <row r="169" spans="2:10" ht="13" x14ac:dyDescent="0.15">
      <c r="B169" s="42"/>
      <c r="C169" s="43"/>
      <c r="D169" s="43"/>
      <c r="E169" s="43"/>
      <c r="F169" s="43"/>
      <c r="G169" s="43"/>
      <c r="H169" s="43"/>
      <c r="I169" s="87"/>
      <c r="J169" s="88"/>
    </row>
    <row r="170" spans="2:10" ht="13" x14ac:dyDescent="0.15">
      <c r="B170" s="42"/>
      <c r="C170" s="43"/>
      <c r="D170" s="43"/>
      <c r="E170" s="43"/>
      <c r="F170" s="43"/>
      <c r="G170" s="43"/>
      <c r="H170" s="43"/>
      <c r="I170" s="87"/>
      <c r="J170" s="88"/>
    </row>
    <row r="171" spans="2:10" ht="13" x14ac:dyDescent="0.15">
      <c r="B171" s="42"/>
      <c r="C171" s="43"/>
      <c r="D171" s="43"/>
      <c r="E171" s="43"/>
      <c r="F171" s="43"/>
      <c r="G171" s="43"/>
      <c r="H171" s="43"/>
      <c r="I171" s="87"/>
      <c r="J171" s="88"/>
    </row>
    <row r="172" spans="2:10" ht="13" x14ac:dyDescent="0.15">
      <c r="B172" s="42"/>
      <c r="C172" s="43"/>
      <c r="D172" s="43"/>
      <c r="E172" s="43"/>
      <c r="F172" s="43"/>
      <c r="G172" s="43"/>
      <c r="H172" s="43"/>
      <c r="I172" s="87"/>
      <c r="J172" s="88"/>
    </row>
    <row r="173" spans="2:10" ht="13" x14ac:dyDescent="0.15">
      <c r="B173" s="42"/>
      <c r="C173" s="43"/>
      <c r="D173" s="43"/>
      <c r="E173" s="43"/>
      <c r="F173" s="43"/>
      <c r="G173" s="43"/>
      <c r="H173" s="43"/>
      <c r="I173" s="87"/>
      <c r="J173" s="88"/>
    </row>
    <row r="174" spans="2:10" ht="13" x14ac:dyDescent="0.15">
      <c r="B174" s="42"/>
      <c r="C174" s="43"/>
      <c r="D174" s="43"/>
      <c r="E174" s="43"/>
      <c r="F174" s="43"/>
      <c r="G174" s="43"/>
      <c r="H174" s="43"/>
      <c r="I174" s="87"/>
      <c r="J174" s="88"/>
    </row>
    <row r="175" spans="2:10" ht="13" x14ac:dyDescent="0.15">
      <c r="B175" s="42"/>
      <c r="C175" s="43"/>
      <c r="D175" s="43"/>
      <c r="E175" s="43"/>
      <c r="F175" s="43"/>
      <c r="G175" s="43"/>
      <c r="H175" s="43"/>
      <c r="I175" s="87"/>
      <c r="J175" s="88"/>
    </row>
    <row r="176" spans="2:10" ht="13" x14ac:dyDescent="0.15">
      <c r="B176" s="42"/>
      <c r="C176" s="43"/>
      <c r="D176" s="43"/>
      <c r="E176" s="43"/>
      <c r="F176" s="43"/>
      <c r="G176" s="43"/>
      <c r="H176" s="43"/>
      <c r="I176" s="87"/>
      <c r="J176" s="88"/>
    </row>
    <row r="177" spans="2:10" ht="13" x14ac:dyDescent="0.15">
      <c r="B177" s="42"/>
      <c r="C177" s="43"/>
      <c r="D177" s="43"/>
      <c r="E177" s="43"/>
      <c r="F177" s="43"/>
      <c r="G177" s="43"/>
      <c r="H177" s="43"/>
      <c r="I177" s="87"/>
      <c r="J177" s="88"/>
    </row>
    <row r="178" spans="2:10" ht="13" x14ac:dyDescent="0.15">
      <c r="B178" s="42"/>
      <c r="C178" s="43"/>
      <c r="D178" s="43"/>
      <c r="E178" s="43"/>
      <c r="F178" s="43"/>
      <c r="G178" s="43"/>
      <c r="H178" s="43"/>
      <c r="I178" s="87"/>
      <c r="J178" s="88"/>
    </row>
    <row r="179" spans="2:10" ht="13" x14ac:dyDescent="0.15">
      <c r="B179" s="42"/>
      <c r="C179" s="43"/>
      <c r="D179" s="43"/>
      <c r="E179" s="43"/>
      <c r="F179" s="43"/>
      <c r="G179" s="43"/>
      <c r="H179" s="43"/>
      <c r="I179" s="87"/>
      <c r="J179" s="88"/>
    </row>
    <row r="180" spans="2:10" ht="13" x14ac:dyDescent="0.15">
      <c r="B180" s="42"/>
      <c r="C180" s="43"/>
      <c r="D180" s="43"/>
      <c r="E180" s="43"/>
      <c r="F180" s="43"/>
      <c r="G180" s="43"/>
      <c r="H180" s="43"/>
      <c r="I180" s="87"/>
      <c r="J180" s="88"/>
    </row>
    <row r="181" spans="2:10" ht="13" x14ac:dyDescent="0.15">
      <c r="B181" s="42"/>
      <c r="C181" s="43"/>
      <c r="D181" s="43"/>
      <c r="E181" s="43"/>
      <c r="F181" s="43"/>
      <c r="G181" s="43"/>
      <c r="H181" s="43"/>
      <c r="I181" s="87"/>
      <c r="J181" s="88"/>
    </row>
    <row r="182" spans="2:10" ht="13" x14ac:dyDescent="0.15">
      <c r="B182" s="42"/>
      <c r="C182" s="43"/>
      <c r="D182" s="43"/>
      <c r="E182" s="43"/>
      <c r="F182" s="43"/>
      <c r="G182" s="43"/>
      <c r="H182" s="43"/>
      <c r="I182" s="87"/>
      <c r="J182" s="88"/>
    </row>
    <row r="183" spans="2:10" ht="13" x14ac:dyDescent="0.15">
      <c r="B183" s="42"/>
      <c r="C183" s="43"/>
      <c r="D183" s="43"/>
      <c r="E183" s="43"/>
      <c r="F183" s="43"/>
      <c r="G183" s="43"/>
      <c r="H183" s="43"/>
      <c r="I183" s="87"/>
      <c r="J183" s="88"/>
    </row>
    <row r="184" spans="2:10" ht="13" x14ac:dyDescent="0.15">
      <c r="B184" s="42"/>
      <c r="C184" s="43"/>
      <c r="D184" s="43"/>
      <c r="E184" s="43"/>
      <c r="F184" s="43"/>
      <c r="G184" s="43"/>
      <c r="H184" s="43"/>
      <c r="I184" s="87"/>
      <c r="J184" s="88"/>
    </row>
    <row r="185" spans="2:10" ht="13" x14ac:dyDescent="0.15">
      <c r="B185" s="42"/>
      <c r="C185" s="43"/>
      <c r="D185" s="43"/>
      <c r="E185" s="43"/>
      <c r="F185" s="43"/>
      <c r="G185" s="43"/>
      <c r="H185" s="43"/>
      <c r="I185" s="87"/>
      <c r="J185" s="88"/>
    </row>
    <row r="186" spans="2:10" ht="13" x14ac:dyDescent="0.15">
      <c r="B186" s="42"/>
      <c r="C186" s="43"/>
      <c r="D186" s="43"/>
      <c r="E186" s="43"/>
      <c r="F186" s="43"/>
      <c r="G186" s="43"/>
      <c r="H186" s="43"/>
      <c r="I186" s="87"/>
      <c r="J186" s="88"/>
    </row>
    <row r="187" spans="2:10" ht="13" x14ac:dyDescent="0.15">
      <c r="B187" s="42"/>
      <c r="C187" s="43"/>
      <c r="D187" s="43"/>
      <c r="E187" s="43"/>
      <c r="F187" s="43"/>
      <c r="G187" s="43"/>
      <c r="H187" s="43"/>
      <c r="I187" s="87"/>
      <c r="J187" s="88"/>
    </row>
    <row r="188" spans="2:10" ht="13" x14ac:dyDescent="0.15">
      <c r="B188" s="42"/>
      <c r="C188" s="43"/>
      <c r="D188" s="43"/>
      <c r="E188" s="43"/>
      <c r="F188" s="43"/>
      <c r="G188" s="43"/>
      <c r="H188" s="43"/>
      <c r="I188" s="87"/>
      <c r="J188" s="88"/>
    </row>
    <row r="189" spans="2:10" ht="13" x14ac:dyDescent="0.15">
      <c r="B189" s="42"/>
      <c r="C189" s="43"/>
      <c r="D189" s="43"/>
      <c r="E189" s="43"/>
      <c r="F189" s="43"/>
      <c r="G189" s="43"/>
      <c r="H189" s="43"/>
      <c r="I189" s="87"/>
      <c r="J189" s="88"/>
    </row>
    <row r="190" spans="2:10" ht="13" x14ac:dyDescent="0.15">
      <c r="B190" s="42"/>
      <c r="C190" s="43"/>
      <c r="D190" s="43"/>
      <c r="E190" s="43"/>
      <c r="F190" s="43"/>
      <c r="G190" s="43"/>
      <c r="H190" s="43"/>
      <c r="I190" s="87"/>
      <c r="J190" s="88"/>
    </row>
    <row r="191" spans="2:10" ht="13" x14ac:dyDescent="0.15">
      <c r="B191" s="42"/>
      <c r="C191" s="43"/>
      <c r="D191" s="43"/>
      <c r="E191" s="43"/>
      <c r="F191" s="43"/>
      <c r="G191" s="43"/>
      <c r="H191" s="43"/>
      <c r="I191" s="87"/>
      <c r="J191" s="88"/>
    </row>
    <row r="192" spans="2:10" ht="13" x14ac:dyDescent="0.15">
      <c r="B192" s="42"/>
      <c r="C192" s="43"/>
      <c r="D192" s="43"/>
      <c r="E192" s="43"/>
      <c r="F192" s="43"/>
      <c r="G192" s="43"/>
      <c r="H192" s="43"/>
      <c r="I192" s="87"/>
      <c r="J192" s="88"/>
    </row>
    <row r="193" spans="2:10" ht="13" x14ac:dyDescent="0.15">
      <c r="B193" s="42"/>
      <c r="C193" s="43"/>
      <c r="D193" s="43"/>
      <c r="E193" s="43"/>
      <c r="F193" s="43"/>
      <c r="G193" s="43"/>
      <c r="H193" s="43"/>
      <c r="I193" s="87"/>
      <c r="J193" s="88"/>
    </row>
    <row r="194" spans="2:10" ht="13" x14ac:dyDescent="0.15">
      <c r="B194" s="42"/>
      <c r="C194" s="43"/>
      <c r="D194" s="43"/>
      <c r="E194" s="43"/>
      <c r="F194" s="43"/>
      <c r="G194" s="43"/>
      <c r="H194" s="43"/>
      <c r="I194" s="87"/>
      <c r="J194" s="88"/>
    </row>
    <row r="195" spans="2:10" ht="13" x14ac:dyDescent="0.15">
      <c r="B195" s="42"/>
      <c r="C195" s="43"/>
      <c r="D195" s="43"/>
      <c r="E195" s="43"/>
      <c r="F195" s="43"/>
      <c r="G195" s="43"/>
      <c r="H195" s="43"/>
      <c r="I195" s="87"/>
      <c r="J195" s="88"/>
    </row>
    <row r="196" spans="2:10" ht="13" x14ac:dyDescent="0.15">
      <c r="B196" s="42"/>
      <c r="C196" s="43"/>
      <c r="D196" s="43"/>
      <c r="E196" s="43"/>
      <c r="F196" s="43"/>
      <c r="G196" s="43"/>
      <c r="H196" s="43"/>
      <c r="I196" s="87"/>
      <c r="J196" s="88"/>
    </row>
    <row r="197" spans="2:10" ht="13" x14ac:dyDescent="0.15">
      <c r="B197" s="42"/>
      <c r="C197" s="43"/>
      <c r="D197" s="43"/>
      <c r="E197" s="43"/>
      <c r="F197" s="43"/>
      <c r="G197" s="43"/>
      <c r="H197" s="43"/>
      <c r="I197" s="87"/>
      <c r="J197" s="88"/>
    </row>
    <row r="198" spans="2:10" ht="13" x14ac:dyDescent="0.15">
      <c r="B198" s="42"/>
      <c r="C198" s="43"/>
      <c r="D198" s="43"/>
      <c r="E198" s="43"/>
      <c r="F198" s="43"/>
      <c r="G198" s="43"/>
      <c r="H198" s="43"/>
      <c r="I198" s="87"/>
      <c r="J198" s="88"/>
    </row>
    <row r="199" spans="2:10" ht="13" x14ac:dyDescent="0.15">
      <c r="B199" s="42"/>
      <c r="C199" s="43"/>
      <c r="D199" s="43"/>
      <c r="E199" s="43"/>
      <c r="F199" s="43"/>
      <c r="G199" s="43"/>
      <c r="H199" s="43"/>
      <c r="I199" s="87"/>
      <c r="J199" s="88"/>
    </row>
    <row r="200" spans="2:10" ht="13" x14ac:dyDescent="0.15">
      <c r="B200" s="42"/>
      <c r="C200" s="43"/>
      <c r="D200" s="43"/>
      <c r="E200" s="43"/>
      <c r="F200" s="43"/>
      <c r="G200" s="43"/>
      <c r="H200" s="43"/>
      <c r="I200" s="87"/>
      <c r="J200" s="88"/>
    </row>
    <row r="201" spans="2:10" ht="13" x14ac:dyDescent="0.15">
      <c r="B201" s="42"/>
      <c r="C201" s="43"/>
      <c r="D201" s="43"/>
      <c r="E201" s="43"/>
      <c r="F201" s="43"/>
      <c r="G201" s="43"/>
      <c r="H201" s="43"/>
      <c r="I201" s="87"/>
      <c r="J201" s="88"/>
    </row>
    <row r="202" spans="2:10" ht="13" x14ac:dyDescent="0.15">
      <c r="B202" s="42"/>
      <c r="C202" s="43"/>
      <c r="D202" s="43"/>
      <c r="E202" s="43"/>
      <c r="F202" s="43"/>
      <c r="G202" s="43"/>
      <c r="H202" s="43"/>
      <c r="I202" s="87"/>
      <c r="J202" s="88"/>
    </row>
    <row r="203" spans="2:10" ht="13" x14ac:dyDescent="0.15">
      <c r="B203" s="42"/>
      <c r="C203" s="43"/>
      <c r="D203" s="43"/>
      <c r="E203" s="43"/>
      <c r="F203" s="43"/>
      <c r="G203" s="43"/>
      <c r="H203" s="43"/>
      <c r="I203" s="87"/>
      <c r="J203" s="88"/>
    </row>
    <row r="204" spans="2:10" ht="13" x14ac:dyDescent="0.15">
      <c r="B204" s="42"/>
      <c r="C204" s="43"/>
      <c r="D204" s="43"/>
      <c r="E204" s="43"/>
      <c r="F204" s="43"/>
      <c r="G204" s="43"/>
      <c r="H204" s="43"/>
      <c r="I204" s="87"/>
      <c r="J204" s="88"/>
    </row>
    <row r="205" spans="2:10" ht="13" x14ac:dyDescent="0.15">
      <c r="B205" s="42"/>
      <c r="C205" s="43"/>
      <c r="D205" s="43"/>
      <c r="E205" s="43"/>
      <c r="F205" s="43"/>
      <c r="G205" s="43"/>
      <c r="H205" s="43"/>
      <c r="I205" s="87"/>
      <c r="J205" s="88"/>
    </row>
    <row r="206" spans="2:10" ht="13" x14ac:dyDescent="0.15">
      <c r="B206" s="42"/>
      <c r="C206" s="43"/>
      <c r="D206" s="43"/>
      <c r="E206" s="43"/>
      <c r="F206" s="43"/>
      <c r="G206" s="43"/>
      <c r="H206" s="43"/>
      <c r="I206" s="87"/>
      <c r="J206" s="88"/>
    </row>
    <row r="207" spans="2:10" ht="13" x14ac:dyDescent="0.15">
      <c r="B207" s="42"/>
      <c r="C207" s="43"/>
      <c r="D207" s="43"/>
      <c r="E207" s="43"/>
      <c r="F207" s="43"/>
      <c r="G207" s="43"/>
      <c r="H207" s="43"/>
      <c r="I207" s="87"/>
      <c r="J207" s="88"/>
    </row>
    <row r="208" spans="2:10" ht="13" x14ac:dyDescent="0.15">
      <c r="B208" s="42"/>
      <c r="C208" s="43"/>
      <c r="D208" s="43"/>
      <c r="E208" s="43"/>
      <c r="F208" s="43"/>
      <c r="G208" s="43"/>
      <c r="H208" s="43"/>
      <c r="I208" s="87"/>
      <c r="J208" s="88"/>
    </row>
    <row r="209" spans="2:10" ht="13" x14ac:dyDescent="0.15">
      <c r="B209" s="42"/>
      <c r="C209" s="43"/>
      <c r="D209" s="43"/>
      <c r="E209" s="43"/>
      <c r="F209" s="43"/>
      <c r="G209" s="43"/>
      <c r="H209" s="43"/>
      <c r="I209" s="87"/>
      <c r="J209" s="88"/>
    </row>
    <row r="210" spans="2:10" ht="13" x14ac:dyDescent="0.15">
      <c r="B210" s="42"/>
      <c r="C210" s="43"/>
      <c r="D210" s="43"/>
      <c r="E210" s="43"/>
      <c r="F210" s="43"/>
      <c r="G210" s="43"/>
      <c r="H210" s="43"/>
      <c r="I210" s="87"/>
      <c r="J210" s="88"/>
    </row>
    <row r="211" spans="2:10" ht="13" x14ac:dyDescent="0.15">
      <c r="B211" s="42"/>
      <c r="C211" s="43"/>
      <c r="D211" s="43"/>
      <c r="E211" s="43"/>
      <c r="F211" s="43"/>
      <c r="G211" s="43"/>
      <c r="H211" s="43"/>
      <c r="I211" s="87"/>
      <c r="J211" s="88"/>
    </row>
    <row r="212" spans="2:10" ht="13" x14ac:dyDescent="0.15">
      <c r="B212" s="42"/>
      <c r="C212" s="43"/>
      <c r="D212" s="43"/>
      <c r="E212" s="43"/>
      <c r="F212" s="43"/>
      <c r="G212" s="43"/>
      <c r="H212" s="43"/>
      <c r="I212" s="87"/>
      <c r="J212" s="88"/>
    </row>
    <row r="213" spans="2:10" ht="13" x14ac:dyDescent="0.15">
      <c r="B213" s="42"/>
      <c r="C213" s="43"/>
      <c r="D213" s="43"/>
      <c r="E213" s="43"/>
      <c r="F213" s="43"/>
      <c r="G213" s="43"/>
      <c r="H213" s="43"/>
      <c r="I213" s="87"/>
      <c r="J213" s="88"/>
    </row>
    <row r="214" spans="2:10" ht="13" x14ac:dyDescent="0.15">
      <c r="B214" s="42"/>
      <c r="C214" s="43"/>
      <c r="D214" s="43"/>
      <c r="E214" s="43"/>
      <c r="F214" s="43"/>
      <c r="G214" s="43"/>
      <c r="H214" s="43"/>
      <c r="I214" s="87"/>
      <c r="J214" s="88"/>
    </row>
    <row r="215" spans="2:10" ht="13" x14ac:dyDescent="0.15">
      <c r="B215" s="42"/>
      <c r="C215" s="43"/>
      <c r="D215" s="43"/>
      <c r="E215" s="43"/>
      <c r="F215" s="43"/>
      <c r="G215" s="43"/>
      <c r="H215" s="43"/>
      <c r="I215" s="87"/>
      <c r="J215" s="88"/>
    </row>
    <row r="216" spans="2:10" ht="13" x14ac:dyDescent="0.15">
      <c r="B216" s="42"/>
      <c r="C216" s="43"/>
      <c r="D216" s="43"/>
      <c r="E216" s="43"/>
      <c r="F216" s="43"/>
      <c r="G216" s="43"/>
      <c r="H216" s="43"/>
      <c r="I216" s="87"/>
      <c r="J216" s="88"/>
    </row>
    <row r="217" spans="2:10" ht="13" x14ac:dyDescent="0.15">
      <c r="B217" s="42"/>
      <c r="C217" s="43"/>
      <c r="D217" s="43"/>
      <c r="E217" s="43"/>
      <c r="F217" s="43"/>
      <c r="G217" s="43"/>
      <c r="H217" s="43"/>
      <c r="I217" s="87"/>
      <c r="J217" s="88"/>
    </row>
    <row r="218" spans="2:10" ht="13" x14ac:dyDescent="0.15">
      <c r="B218" s="42"/>
      <c r="C218" s="43"/>
      <c r="D218" s="43"/>
      <c r="E218" s="43"/>
      <c r="F218" s="43"/>
      <c r="G218" s="43"/>
      <c r="H218" s="43"/>
      <c r="I218" s="87"/>
      <c r="J218" s="88"/>
    </row>
    <row r="219" spans="2:10" ht="13" x14ac:dyDescent="0.15">
      <c r="B219" s="42"/>
      <c r="C219" s="43"/>
      <c r="D219" s="43"/>
      <c r="E219" s="43"/>
      <c r="F219" s="43"/>
      <c r="G219" s="43"/>
      <c r="H219" s="43"/>
      <c r="I219" s="87"/>
      <c r="J219" s="88"/>
    </row>
    <row r="220" spans="2:10" ht="13" x14ac:dyDescent="0.15">
      <c r="B220" s="42"/>
      <c r="C220" s="43"/>
      <c r="D220" s="43"/>
      <c r="E220" s="43"/>
      <c r="F220" s="43"/>
      <c r="G220" s="43"/>
      <c r="H220" s="43"/>
      <c r="I220" s="87"/>
      <c r="J220" s="88"/>
    </row>
    <row r="221" spans="2:10" ht="13" x14ac:dyDescent="0.15">
      <c r="B221" s="42"/>
      <c r="C221" s="43"/>
      <c r="D221" s="43"/>
      <c r="E221" s="43"/>
      <c r="F221" s="43"/>
      <c r="G221" s="43"/>
      <c r="H221" s="43"/>
      <c r="I221" s="87"/>
      <c r="J221" s="88"/>
    </row>
    <row r="222" spans="2:10" ht="13" x14ac:dyDescent="0.15">
      <c r="B222" s="42"/>
      <c r="C222" s="43"/>
      <c r="D222" s="43"/>
      <c r="E222" s="43"/>
      <c r="F222" s="43"/>
      <c r="G222" s="43"/>
      <c r="H222" s="43"/>
      <c r="I222" s="87"/>
      <c r="J222" s="88"/>
    </row>
    <row r="223" spans="2:10" ht="13" x14ac:dyDescent="0.15">
      <c r="B223" s="42"/>
      <c r="C223" s="43"/>
      <c r="D223" s="43"/>
      <c r="E223" s="43"/>
      <c r="F223" s="43"/>
      <c r="G223" s="43"/>
      <c r="H223" s="43"/>
      <c r="I223" s="87"/>
      <c r="J223" s="88"/>
    </row>
    <row r="224" spans="2:10" ht="13" x14ac:dyDescent="0.15">
      <c r="B224" s="42"/>
      <c r="C224" s="43"/>
      <c r="D224" s="43"/>
      <c r="E224" s="43"/>
      <c r="F224" s="43"/>
      <c r="G224" s="43"/>
      <c r="H224" s="43"/>
      <c r="I224" s="87"/>
      <c r="J224" s="88"/>
    </row>
    <row r="225" spans="2:10" ht="13" x14ac:dyDescent="0.15">
      <c r="B225" s="42"/>
      <c r="C225" s="43"/>
      <c r="D225" s="43"/>
      <c r="E225" s="43"/>
      <c r="F225" s="43"/>
      <c r="G225" s="43"/>
      <c r="H225" s="43"/>
      <c r="I225" s="87"/>
      <c r="J225" s="88"/>
    </row>
    <row r="226" spans="2:10" ht="13" x14ac:dyDescent="0.15">
      <c r="B226" s="42"/>
      <c r="C226" s="43"/>
      <c r="D226" s="43"/>
      <c r="E226" s="43"/>
      <c r="F226" s="43"/>
      <c r="G226" s="43"/>
      <c r="H226" s="43"/>
      <c r="I226" s="87"/>
      <c r="J226" s="88"/>
    </row>
    <row r="227" spans="2:10" ht="13" x14ac:dyDescent="0.15">
      <c r="B227" s="42"/>
      <c r="C227" s="43"/>
      <c r="D227" s="43"/>
      <c r="E227" s="43"/>
      <c r="F227" s="43"/>
      <c r="G227" s="43"/>
      <c r="H227" s="43"/>
      <c r="I227" s="87"/>
      <c r="J227" s="88"/>
    </row>
    <row r="228" spans="2:10" ht="13" x14ac:dyDescent="0.15">
      <c r="B228" s="42"/>
      <c r="C228" s="43"/>
      <c r="D228" s="43"/>
      <c r="E228" s="43"/>
      <c r="F228" s="43"/>
      <c r="G228" s="43"/>
      <c r="H228" s="43"/>
      <c r="I228" s="87"/>
      <c r="J228" s="88"/>
    </row>
    <row r="229" spans="2:10" ht="13" x14ac:dyDescent="0.15">
      <c r="B229" s="42"/>
      <c r="C229" s="43"/>
      <c r="D229" s="43"/>
      <c r="E229" s="43"/>
      <c r="F229" s="43"/>
      <c r="G229" s="43"/>
      <c r="H229" s="43"/>
      <c r="I229" s="87"/>
      <c r="J229" s="88"/>
    </row>
    <row r="230" spans="2:10" ht="13" x14ac:dyDescent="0.15">
      <c r="B230" s="42"/>
      <c r="C230" s="43"/>
      <c r="D230" s="43"/>
      <c r="E230" s="43"/>
      <c r="F230" s="43"/>
      <c r="G230" s="43"/>
      <c r="H230" s="43"/>
      <c r="I230" s="87"/>
      <c r="J230" s="88"/>
    </row>
    <row r="231" spans="2:10" ht="13" x14ac:dyDescent="0.15">
      <c r="B231" s="42"/>
      <c r="C231" s="43"/>
      <c r="D231" s="43"/>
      <c r="E231" s="43"/>
      <c r="F231" s="43"/>
      <c r="G231" s="43"/>
      <c r="H231" s="43"/>
      <c r="I231" s="87"/>
      <c r="J231" s="88"/>
    </row>
    <row r="232" spans="2:10" ht="13" x14ac:dyDescent="0.15">
      <c r="B232" s="42"/>
      <c r="C232" s="43"/>
      <c r="D232" s="43"/>
      <c r="E232" s="43"/>
      <c r="F232" s="43"/>
      <c r="G232" s="43"/>
      <c r="H232" s="43"/>
      <c r="I232" s="87"/>
      <c r="J232" s="88"/>
    </row>
    <row r="233" spans="2:10" ht="13" x14ac:dyDescent="0.15">
      <c r="B233" s="42"/>
      <c r="C233" s="43"/>
      <c r="D233" s="43"/>
      <c r="E233" s="43"/>
      <c r="F233" s="43"/>
      <c r="G233" s="43"/>
      <c r="H233" s="43"/>
      <c r="I233" s="87"/>
      <c r="J233" s="88"/>
    </row>
    <row r="234" spans="2:10" ht="13" x14ac:dyDescent="0.15">
      <c r="B234" s="42"/>
      <c r="C234" s="43"/>
      <c r="D234" s="43"/>
      <c r="E234" s="43"/>
      <c r="F234" s="43"/>
      <c r="G234" s="43"/>
      <c r="H234" s="43"/>
      <c r="I234" s="87"/>
      <c r="J234" s="88"/>
    </row>
    <row r="235" spans="2:10" ht="13" x14ac:dyDescent="0.15">
      <c r="B235" s="42"/>
      <c r="C235" s="43"/>
      <c r="D235" s="43"/>
      <c r="E235" s="43"/>
      <c r="F235" s="43"/>
      <c r="G235" s="43"/>
      <c r="H235" s="43"/>
      <c r="I235" s="87"/>
      <c r="J235" s="88"/>
    </row>
    <row r="236" spans="2:10" ht="13" x14ac:dyDescent="0.15">
      <c r="B236" s="42"/>
      <c r="C236" s="43"/>
      <c r="D236" s="43"/>
      <c r="E236" s="43"/>
      <c r="F236" s="43"/>
      <c r="G236" s="43"/>
      <c r="H236" s="43"/>
      <c r="I236" s="87"/>
      <c r="J236" s="88"/>
    </row>
    <row r="237" spans="2:10" ht="13" x14ac:dyDescent="0.15">
      <c r="B237" s="42"/>
      <c r="C237" s="43"/>
      <c r="D237" s="43"/>
      <c r="E237" s="43"/>
      <c r="F237" s="43"/>
      <c r="G237" s="43"/>
      <c r="H237" s="43"/>
      <c r="I237" s="87"/>
      <c r="J237" s="88"/>
    </row>
    <row r="238" spans="2:10" ht="13" x14ac:dyDescent="0.15">
      <c r="B238" s="42"/>
      <c r="C238" s="43"/>
      <c r="D238" s="43"/>
      <c r="E238" s="43"/>
      <c r="F238" s="43"/>
      <c r="G238" s="43"/>
      <c r="H238" s="43"/>
      <c r="I238" s="87"/>
      <c r="J238" s="88"/>
    </row>
    <row r="239" spans="2:10" ht="13" x14ac:dyDescent="0.15">
      <c r="B239" s="42"/>
      <c r="C239" s="43"/>
      <c r="D239" s="43"/>
      <c r="E239" s="43"/>
      <c r="F239" s="43"/>
      <c r="G239" s="43"/>
      <c r="H239" s="43"/>
      <c r="I239" s="87"/>
      <c r="J239" s="88"/>
    </row>
    <row r="240" spans="2:10" ht="13" x14ac:dyDescent="0.15">
      <c r="B240" s="42"/>
      <c r="C240" s="43"/>
      <c r="D240" s="43"/>
      <c r="E240" s="43"/>
      <c r="F240" s="43"/>
      <c r="G240" s="43"/>
      <c r="H240" s="43"/>
      <c r="I240" s="87"/>
      <c r="J240" s="88"/>
    </row>
    <row r="241" spans="2:10" ht="13" x14ac:dyDescent="0.15">
      <c r="B241" s="42"/>
      <c r="C241" s="43"/>
      <c r="D241" s="43"/>
      <c r="E241" s="43"/>
      <c r="F241" s="43"/>
      <c r="G241" s="43"/>
      <c r="H241" s="43"/>
      <c r="I241" s="87"/>
      <c r="J241" s="88"/>
    </row>
    <row r="242" spans="2:10" ht="13" x14ac:dyDescent="0.15">
      <c r="B242" s="42"/>
      <c r="C242" s="43"/>
      <c r="D242" s="43"/>
      <c r="E242" s="43"/>
      <c r="F242" s="43"/>
      <c r="G242" s="43"/>
      <c r="H242" s="43"/>
      <c r="I242" s="87"/>
      <c r="J242" s="88"/>
    </row>
    <row r="243" spans="2:10" ht="13" x14ac:dyDescent="0.15">
      <c r="B243" s="42"/>
      <c r="C243" s="43"/>
      <c r="D243" s="43"/>
      <c r="E243" s="43"/>
      <c r="F243" s="43"/>
      <c r="G243" s="43"/>
      <c r="H243" s="43"/>
      <c r="I243" s="87"/>
      <c r="J243" s="88"/>
    </row>
    <row r="244" spans="2:10" ht="13" x14ac:dyDescent="0.15">
      <c r="B244" s="42"/>
      <c r="C244" s="43"/>
      <c r="D244" s="43"/>
      <c r="E244" s="43"/>
      <c r="F244" s="43"/>
      <c r="G244" s="43"/>
      <c r="H244" s="43"/>
      <c r="I244" s="87"/>
      <c r="J244" s="88"/>
    </row>
    <row r="245" spans="2:10" ht="13" x14ac:dyDescent="0.15">
      <c r="B245" s="42"/>
      <c r="C245" s="43"/>
      <c r="D245" s="43"/>
      <c r="E245" s="43"/>
      <c r="F245" s="43"/>
      <c r="G245" s="43"/>
      <c r="H245" s="43"/>
      <c r="I245" s="87"/>
      <c r="J245" s="88"/>
    </row>
    <row r="246" spans="2:10" ht="13" x14ac:dyDescent="0.15">
      <c r="B246" s="42"/>
      <c r="C246" s="43"/>
      <c r="D246" s="43"/>
      <c r="E246" s="43"/>
      <c r="F246" s="43"/>
      <c r="G246" s="43"/>
      <c r="H246" s="43"/>
      <c r="I246" s="87"/>
      <c r="J246" s="88"/>
    </row>
    <row r="247" spans="2:10" ht="13" x14ac:dyDescent="0.15">
      <c r="B247" s="42"/>
      <c r="C247" s="43"/>
      <c r="D247" s="43"/>
      <c r="E247" s="43"/>
      <c r="F247" s="43"/>
      <c r="G247" s="43"/>
      <c r="H247" s="43"/>
      <c r="I247" s="87"/>
      <c r="J247" s="88"/>
    </row>
    <row r="248" spans="2:10" ht="13" x14ac:dyDescent="0.15">
      <c r="B248" s="42"/>
      <c r="C248" s="43"/>
      <c r="D248" s="43"/>
      <c r="E248" s="43"/>
      <c r="F248" s="43"/>
      <c r="G248" s="43"/>
      <c r="H248" s="43"/>
      <c r="I248" s="87"/>
      <c r="J248" s="88"/>
    </row>
    <row r="249" spans="2:10" ht="13" x14ac:dyDescent="0.15">
      <c r="B249" s="42"/>
      <c r="C249" s="43"/>
      <c r="D249" s="43"/>
      <c r="E249" s="43"/>
      <c r="F249" s="43"/>
      <c r="G249" s="43"/>
      <c r="H249" s="43"/>
      <c r="I249" s="87"/>
      <c r="J249" s="88"/>
    </row>
    <row r="250" spans="2:10" ht="13" x14ac:dyDescent="0.15">
      <c r="B250" s="42"/>
      <c r="C250" s="43"/>
      <c r="D250" s="43"/>
      <c r="E250" s="43"/>
      <c r="F250" s="43"/>
      <c r="G250" s="43"/>
      <c r="H250" s="43"/>
      <c r="I250" s="87"/>
      <c r="J250" s="88"/>
    </row>
    <row r="251" spans="2:10" ht="13" x14ac:dyDescent="0.15">
      <c r="B251" s="42"/>
      <c r="C251" s="43"/>
      <c r="D251" s="43"/>
      <c r="E251" s="43"/>
      <c r="F251" s="43"/>
      <c r="G251" s="43"/>
      <c r="H251" s="43"/>
      <c r="I251" s="87"/>
      <c r="J251" s="88"/>
    </row>
    <row r="252" spans="2:10" ht="13" x14ac:dyDescent="0.15">
      <c r="B252" s="42"/>
      <c r="C252" s="43"/>
      <c r="D252" s="43"/>
      <c r="E252" s="43"/>
      <c r="F252" s="43"/>
      <c r="G252" s="43"/>
      <c r="H252" s="43"/>
      <c r="I252" s="87"/>
      <c r="J252" s="88"/>
    </row>
    <row r="253" spans="2:10" ht="13" x14ac:dyDescent="0.15">
      <c r="B253" s="42"/>
      <c r="C253" s="43"/>
      <c r="D253" s="43"/>
      <c r="E253" s="43"/>
      <c r="F253" s="43"/>
      <c r="G253" s="43"/>
      <c r="H253" s="43"/>
      <c r="I253" s="87"/>
      <c r="J253" s="88"/>
    </row>
    <row r="254" spans="2:10" ht="13" x14ac:dyDescent="0.15">
      <c r="B254" s="42"/>
      <c r="C254" s="43"/>
      <c r="D254" s="43"/>
      <c r="E254" s="43"/>
      <c r="F254" s="43"/>
      <c r="G254" s="43"/>
      <c r="H254" s="43"/>
      <c r="I254" s="87"/>
      <c r="J254" s="88"/>
    </row>
    <row r="255" spans="2:10" ht="13" x14ac:dyDescent="0.15">
      <c r="B255" s="42"/>
      <c r="C255" s="43"/>
      <c r="D255" s="43"/>
      <c r="E255" s="43"/>
      <c r="F255" s="43"/>
      <c r="G255" s="43"/>
      <c r="H255" s="43"/>
      <c r="I255" s="87"/>
      <c r="J255" s="88"/>
    </row>
    <row r="256" spans="2:10" ht="13" x14ac:dyDescent="0.15">
      <c r="B256" s="42"/>
      <c r="C256" s="43"/>
      <c r="D256" s="43"/>
      <c r="E256" s="43"/>
      <c r="F256" s="43"/>
      <c r="G256" s="43"/>
      <c r="H256" s="43"/>
      <c r="I256" s="87"/>
      <c r="J256" s="88"/>
    </row>
    <row r="257" spans="2:10" ht="13" x14ac:dyDescent="0.15">
      <c r="B257" s="42"/>
      <c r="C257" s="43"/>
      <c r="D257" s="43"/>
      <c r="E257" s="43"/>
      <c r="F257" s="43"/>
      <c r="G257" s="43"/>
      <c r="H257" s="43"/>
      <c r="I257" s="87"/>
      <c r="J257" s="88"/>
    </row>
    <row r="258" spans="2:10" ht="13" x14ac:dyDescent="0.15">
      <c r="B258" s="42"/>
      <c r="C258" s="43"/>
      <c r="D258" s="43"/>
      <c r="E258" s="43"/>
      <c r="F258" s="43"/>
      <c r="G258" s="43"/>
      <c r="H258" s="43"/>
      <c r="I258" s="87"/>
      <c r="J258" s="88"/>
    </row>
    <row r="259" spans="2:10" ht="13" x14ac:dyDescent="0.15">
      <c r="B259" s="42"/>
      <c r="C259" s="43"/>
      <c r="D259" s="43"/>
      <c r="E259" s="43"/>
      <c r="F259" s="43"/>
      <c r="G259" s="43"/>
      <c r="H259" s="43"/>
      <c r="I259" s="87"/>
      <c r="J259" s="88"/>
    </row>
    <row r="260" spans="2:10" ht="13" x14ac:dyDescent="0.15">
      <c r="B260" s="42"/>
      <c r="C260" s="43"/>
      <c r="D260" s="43"/>
      <c r="E260" s="43"/>
      <c r="F260" s="43"/>
      <c r="G260" s="43"/>
      <c r="H260" s="43"/>
      <c r="I260" s="87"/>
      <c r="J260" s="88"/>
    </row>
    <row r="261" spans="2:10" ht="13" x14ac:dyDescent="0.15">
      <c r="B261" s="42"/>
      <c r="C261" s="43"/>
      <c r="D261" s="43"/>
      <c r="E261" s="43"/>
      <c r="F261" s="43"/>
      <c r="G261" s="43"/>
      <c r="H261" s="43"/>
      <c r="I261" s="87"/>
      <c r="J261" s="88"/>
    </row>
    <row r="262" spans="2:10" ht="13" x14ac:dyDescent="0.15">
      <c r="B262" s="42"/>
      <c r="C262" s="43"/>
      <c r="D262" s="43"/>
      <c r="E262" s="43"/>
      <c r="F262" s="43"/>
      <c r="G262" s="43"/>
      <c r="H262" s="43"/>
      <c r="I262" s="87"/>
      <c r="J262" s="88"/>
    </row>
    <row r="263" spans="2:10" ht="13" x14ac:dyDescent="0.15">
      <c r="B263" s="42"/>
      <c r="C263" s="43"/>
      <c r="D263" s="43"/>
      <c r="E263" s="43"/>
      <c r="F263" s="43"/>
      <c r="G263" s="43"/>
      <c r="H263" s="43"/>
      <c r="I263" s="87"/>
      <c r="J263" s="88"/>
    </row>
    <row r="264" spans="2:10" ht="13" x14ac:dyDescent="0.15">
      <c r="B264" s="42"/>
      <c r="C264" s="43"/>
      <c r="D264" s="43"/>
      <c r="E264" s="43"/>
      <c r="F264" s="43"/>
      <c r="G264" s="43"/>
      <c r="H264" s="43"/>
      <c r="I264" s="87"/>
      <c r="J264" s="88"/>
    </row>
    <row r="265" spans="2:10" ht="13" x14ac:dyDescent="0.15">
      <c r="B265" s="42"/>
      <c r="C265" s="43"/>
      <c r="D265" s="43"/>
      <c r="E265" s="43"/>
      <c r="F265" s="43"/>
      <c r="G265" s="43"/>
      <c r="H265" s="43"/>
      <c r="I265" s="87"/>
      <c r="J265" s="88"/>
    </row>
    <row r="266" spans="2:10" ht="13" x14ac:dyDescent="0.15">
      <c r="B266" s="42"/>
      <c r="C266" s="43"/>
      <c r="D266" s="43"/>
      <c r="E266" s="43"/>
      <c r="F266" s="43"/>
      <c r="G266" s="43"/>
      <c r="H266" s="43"/>
      <c r="I266" s="87"/>
      <c r="J266" s="88"/>
    </row>
    <row r="267" spans="2:10" ht="13" x14ac:dyDescent="0.15">
      <c r="B267" s="42"/>
      <c r="C267" s="43"/>
      <c r="D267" s="43"/>
      <c r="E267" s="43"/>
      <c r="F267" s="43"/>
      <c r="G267" s="43"/>
      <c r="H267" s="43"/>
      <c r="I267" s="87"/>
      <c r="J267" s="88"/>
    </row>
    <row r="268" spans="2:10" ht="13" x14ac:dyDescent="0.15">
      <c r="B268" s="42"/>
      <c r="C268" s="43"/>
      <c r="D268" s="43"/>
      <c r="E268" s="43"/>
      <c r="F268" s="43"/>
      <c r="G268" s="43"/>
      <c r="H268" s="43"/>
      <c r="I268" s="87"/>
      <c r="J268" s="88"/>
    </row>
    <row r="269" spans="2:10" ht="13" x14ac:dyDescent="0.15">
      <c r="B269" s="42"/>
      <c r="C269" s="43"/>
      <c r="D269" s="43"/>
      <c r="E269" s="43"/>
      <c r="F269" s="43"/>
      <c r="G269" s="43"/>
      <c r="H269" s="43"/>
      <c r="I269" s="87"/>
      <c r="J269" s="88"/>
    </row>
    <row r="270" spans="2:10" ht="13" x14ac:dyDescent="0.15">
      <c r="B270" s="42"/>
      <c r="C270" s="43"/>
      <c r="D270" s="43"/>
      <c r="E270" s="43"/>
      <c r="F270" s="43"/>
      <c r="G270" s="43"/>
      <c r="H270" s="43"/>
      <c r="I270" s="87"/>
      <c r="J270" s="88"/>
    </row>
    <row r="271" spans="2:10" ht="13" x14ac:dyDescent="0.15">
      <c r="B271" s="42"/>
      <c r="C271" s="43"/>
      <c r="D271" s="43"/>
      <c r="E271" s="43"/>
      <c r="F271" s="43"/>
      <c r="G271" s="43"/>
      <c r="H271" s="43"/>
      <c r="I271" s="87"/>
      <c r="J271" s="88"/>
    </row>
    <row r="272" spans="2:10" ht="13" x14ac:dyDescent="0.15">
      <c r="B272" s="42"/>
      <c r="C272" s="43"/>
      <c r="D272" s="43"/>
      <c r="E272" s="43"/>
      <c r="F272" s="43"/>
      <c r="G272" s="43"/>
      <c r="H272" s="43"/>
      <c r="I272" s="87"/>
      <c r="J272" s="88"/>
    </row>
    <row r="273" spans="2:10" ht="13" x14ac:dyDescent="0.15">
      <c r="B273" s="42"/>
      <c r="C273" s="43"/>
      <c r="D273" s="43"/>
      <c r="E273" s="43"/>
      <c r="F273" s="43"/>
      <c r="G273" s="43"/>
      <c r="H273" s="43"/>
      <c r="I273" s="87"/>
      <c r="J273" s="88"/>
    </row>
    <row r="274" spans="2:10" ht="13" x14ac:dyDescent="0.15">
      <c r="B274" s="42"/>
      <c r="C274" s="43"/>
      <c r="D274" s="43"/>
      <c r="E274" s="43"/>
      <c r="F274" s="43"/>
      <c r="G274" s="43"/>
      <c r="H274" s="43"/>
      <c r="I274" s="87"/>
      <c r="J274" s="88"/>
    </row>
    <row r="275" spans="2:10" ht="13" x14ac:dyDescent="0.15">
      <c r="B275" s="42"/>
      <c r="C275" s="43"/>
      <c r="D275" s="43"/>
      <c r="E275" s="43"/>
      <c r="F275" s="43"/>
      <c r="G275" s="43"/>
      <c r="H275" s="43"/>
      <c r="I275" s="87"/>
      <c r="J275" s="88"/>
    </row>
    <row r="276" spans="2:10" ht="13" x14ac:dyDescent="0.15">
      <c r="B276" s="42"/>
      <c r="C276" s="43"/>
      <c r="D276" s="43"/>
      <c r="E276" s="43"/>
      <c r="F276" s="43"/>
      <c r="G276" s="43"/>
      <c r="H276" s="43"/>
      <c r="I276" s="87"/>
      <c r="J276" s="88"/>
    </row>
    <row r="277" spans="2:10" ht="13" x14ac:dyDescent="0.15">
      <c r="B277" s="42"/>
      <c r="C277" s="43"/>
      <c r="D277" s="43"/>
      <c r="E277" s="43"/>
      <c r="F277" s="43"/>
      <c r="G277" s="43"/>
      <c r="H277" s="43"/>
      <c r="I277" s="87"/>
      <c r="J277" s="88"/>
    </row>
    <row r="278" spans="2:10" ht="13" x14ac:dyDescent="0.15">
      <c r="B278" s="42"/>
      <c r="C278" s="43"/>
      <c r="D278" s="43"/>
      <c r="E278" s="43"/>
      <c r="F278" s="43"/>
      <c r="G278" s="43"/>
      <c r="H278" s="43"/>
      <c r="I278" s="87"/>
      <c r="J278" s="88"/>
    </row>
    <row r="279" spans="2:10" ht="13" x14ac:dyDescent="0.15">
      <c r="B279" s="42"/>
      <c r="C279" s="43"/>
      <c r="D279" s="43"/>
      <c r="E279" s="43"/>
      <c r="F279" s="43"/>
      <c r="G279" s="43"/>
      <c r="H279" s="43"/>
      <c r="I279" s="87"/>
      <c r="J279" s="88"/>
    </row>
    <row r="280" spans="2:10" ht="13" x14ac:dyDescent="0.15">
      <c r="B280" s="42"/>
      <c r="C280" s="43"/>
      <c r="D280" s="43"/>
      <c r="E280" s="43"/>
      <c r="F280" s="43"/>
      <c r="G280" s="43"/>
      <c r="H280" s="43"/>
      <c r="I280" s="87"/>
      <c r="J280" s="88"/>
    </row>
    <row r="281" spans="2:10" ht="13" x14ac:dyDescent="0.15">
      <c r="B281" s="42"/>
      <c r="C281" s="43"/>
      <c r="D281" s="43"/>
      <c r="E281" s="43"/>
      <c r="F281" s="43"/>
      <c r="G281" s="43"/>
      <c r="H281" s="43"/>
      <c r="I281" s="87"/>
      <c r="J281" s="88"/>
    </row>
    <row r="282" spans="2:10" ht="13" x14ac:dyDescent="0.15">
      <c r="B282" s="42"/>
      <c r="C282" s="43"/>
      <c r="D282" s="43"/>
      <c r="E282" s="43"/>
      <c r="F282" s="43"/>
      <c r="G282" s="43"/>
      <c r="H282" s="43"/>
      <c r="I282" s="87"/>
      <c r="J282" s="88"/>
    </row>
    <row r="283" spans="2:10" ht="13" x14ac:dyDescent="0.15">
      <c r="B283" s="42"/>
      <c r="C283" s="43"/>
      <c r="D283" s="43"/>
      <c r="E283" s="43"/>
      <c r="F283" s="43"/>
      <c r="G283" s="43"/>
      <c r="H283" s="43"/>
      <c r="I283" s="87"/>
      <c r="J283" s="88"/>
    </row>
    <row r="284" spans="2:10" ht="13" x14ac:dyDescent="0.15">
      <c r="B284" s="42"/>
      <c r="C284" s="43"/>
      <c r="D284" s="43"/>
      <c r="E284" s="43"/>
      <c r="F284" s="43"/>
      <c r="G284" s="43"/>
      <c r="H284" s="43"/>
      <c r="I284" s="87"/>
      <c r="J284" s="88"/>
    </row>
    <row r="285" spans="2:10" ht="13" x14ac:dyDescent="0.15">
      <c r="B285" s="42"/>
      <c r="C285" s="43"/>
      <c r="D285" s="43"/>
      <c r="E285" s="43"/>
      <c r="F285" s="43"/>
      <c r="G285" s="43"/>
      <c r="H285" s="43"/>
      <c r="I285" s="87"/>
      <c r="J285" s="88"/>
    </row>
    <row r="286" spans="2:10" ht="13" x14ac:dyDescent="0.15">
      <c r="B286" s="42"/>
      <c r="C286" s="43"/>
      <c r="D286" s="43"/>
      <c r="E286" s="43"/>
      <c r="F286" s="43"/>
      <c r="G286" s="43"/>
      <c r="H286" s="43"/>
      <c r="I286" s="87"/>
      <c r="J286" s="88"/>
    </row>
    <row r="287" spans="2:10" ht="13" x14ac:dyDescent="0.15">
      <c r="B287" s="42"/>
      <c r="C287" s="43"/>
      <c r="D287" s="43"/>
      <c r="E287" s="43"/>
      <c r="F287" s="43"/>
      <c r="G287" s="43"/>
      <c r="H287" s="43"/>
      <c r="I287" s="87"/>
      <c r="J287" s="88"/>
    </row>
    <row r="288" spans="2:10" ht="13" x14ac:dyDescent="0.15">
      <c r="B288" s="42"/>
      <c r="C288" s="43"/>
      <c r="D288" s="43"/>
      <c r="E288" s="43"/>
      <c r="F288" s="43"/>
      <c r="G288" s="43"/>
      <c r="H288" s="43"/>
      <c r="I288" s="87"/>
      <c r="J288" s="88"/>
    </row>
    <row r="289" spans="2:10" ht="13" x14ac:dyDescent="0.15">
      <c r="B289" s="42"/>
      <c r="C289" s="43"/>
      <c r="D289" s="43"/>
      <c r="E289" s="43"/>
      <c r="F289" s="43"/>
      <c r="G289" s="43"/>
      <c r="H289" s="43"/>
      <c r="I289" s="87"/>
      <c r="J289" s="88"/>
    </row>
    <row r="290" spans="2:10" ht="13" x14ac:dyDescent="0.15">
      <c r="B290" s="42"/>
      <c r="C290" s="43"/>
      <c r="D290" s="43"/>
      <c r="E290" s="43"/>
      <c r="F290" s="43"/>
      <c r="G290" s="43"/>
      <c r="H290" s="43"/>
      <c r="I290" s="87"/>
      <c r="J290" s="88"/>
    </row>
    <row r="291" spans="2:10" ht="13" x14ac:dyDescent="0.15">
      <c r="B291" s="42"/>
      <c r="C291" s="43"/>
      <c r="D291" s="43"/>
      <c r="E291" s="43"/>
      <c r="F291" s="43"/>
      <c r="G291" s="43"/>
      <c r="H291" s="43"/>
      <c r="I291" s="87"/>
      <c r="J291" s="88"/>
    </row>
    <row r="292" spans="2:10" ht="13" x14ac:dyDescent="0.15">
      <c r="B292" s="42"/>
      <c r="C292" s="43"/>
      <c r="D292" s="43"/>
      <c r="E292" s="43"/>
      <c r="F292" s="43"/>
      <c r="G292" s="43"/>
      <c r="H292" s="43"/>
      <c r="I292" s="87"/>
      <c r="J292" s="88"/>
    </row>
    <row r="293" spans="2:10" ht="13" x14ac:dyDescent="0.15">
      <c r="B293" s="42"/>
      <c r="C293" s="43"/>
      <c r="D293" s="43"/>
      <c r="E293" s="43"/>
      <c r="F293" s="43"/>
      <c r="G293" s="43"/>
      <c r="H293" s="43"/>
      <c r="I293" s="87"/>
      <c r="J293" s="88"/>
    </row>
    <row r="294" spans="2:10" ht="13" x14ac:dyDescent="0.15">
      <c r="B294" s="42"/>
      <c r="C294" s="43"/>
      <c r="D294" s="43"/>
      <c r="E294" s="43"/>
      <c r="F294" s="43"/>
      <c r="G294" s="43"/>
      <c r="H294" s="43"/>
      <c r="I294" s="87"/>
      <c r="J294" s="88"/>
    </row>
    <row r="295" spans="2:10" ht="13" x14ac:dyDescent="0.15">
      <c r="B295" s="42"/>
      <c r="C295" s="43"/>
      <c r="D295" s="43"/>
      <c r="E295" s="43"/>
      <c r="F295" s="43"/>
      <c r="G295" s="43"/>
      <c r="H295" s="43"/>
      <c r="I295" s="87"/>
      <c r="J295" s="88"/>
    </row>
    <row r="296" spans="2:10" ht="13" x14ac:dyDescent="0.15">
      <c r="B296" s="42"/>
      <c r="C296" s="43"/>
      <c r="D296" s="43"/>
      <c r="E296" s="43"/>
      <c r="F296" s="43"/>
      <c r="G296" s="43"/>
      <c r="H296" s="43"/>
      <c r="I296" s="87"/>
      <c r="J296" s="88"/>
    </row>
    <row r="297" spans="2:10" ht="13" x14ac:dyDescent="0.15">
      <c r="B297" s="42"/>
      <c r="C297" s="43"/>
      <c r="D297" s="43"/>
      <c r="E297" s="43"/>
      <c r="F297" s="43"/>
      <c r="G297" s="43"/>
      <c r="H297" s="43"/>
      <c r="I297" s="87"/>
      <c r="J297" s="88"/>
    </row>
    <row r="298" spans="2:10" ht="13" x14ac:dyDescent="0.15">
      <c r="B298" s="42"/>
      <c r="C298" s="43"/>
      <c r="D298" s="43"/>
      <c r="E298" s="43"/>
      <c r="F298" s="43"/>
      <c r="G298" s="43"/>
      <c r="H298" s="43"/>
      <c r="I298" s="87"/>
      <c r="J298" s="88"/>
    </row>
    <row r="299" spans="2:10" ht="13" x14ac:dyDescent="0.15">
      <c r="B299" s="42"/>
      <c r="C299" s="43"/>
      <c r="D299" s="43"/>
      <c r="E299" s="43"/>
      <c r="F299" s="43"/>
      <c r="G299" s="43"/>
      <c r="H299" s="43"/>
      <c r="I299" s="87"/>
      <c r="J299" s="88"/>
    </row>
    <row r="300" spans="2:10" ht="13" x14ac:dyDescent="0.15">
      <c r="B300" s="42"/>
      <c r="C300" s="43"/>
      <c r="D300" s="43"/>
      <c r="E300" s="43"/>
      <c r="F300" s="43"/>
      <c r="G300" s="43"/>
      <c r="H300" s="43"/>
      <c r="I300" s="87"/>
      <c r="J300" s="88"/>
    </row>
    <row r="301" spans="2:10" ht="13" x14ac:dyDescent="0.15">
      <c r="B301" s="42"/>
      <c r="C301" s="43"/>
      <c r="D301" s="43"/>
      <c r="E301" s="43"/>
      <c r="F301" s="43"/>
      <c r="G301" s="43"/>
      <c r="H301" s="43"/>
      <c r="I301" s="87"/>
      <c r="J301" s="88"/>
    </row>
    <row r="302" spans="2:10" ht="13" x14ac:dyDescent="0.15">
      <c r="B302" s="42"/>
      <c r="C302" s="43"/>
      <c r="D302" s="43"/>
      <c r="E302" s="43"/>
      <c r="F302" s="43"/>
      <c r="G302" s="43"/>
      <c r="H302" s="43"/>
      <c r="I302" s="87"/>
      <c r="J302" s="88"/>
    </row>
    <row r="303" spans="2:10" ht="13" x14ac:dyDescent="0.15">
      <c r="B303" s="42"/>
      <c r="C303" s="43"/>
      <c r="D303" s="43"/>
      <c r="E303" s="43"/>
      <c r="F303" s="43"/>
      <c r="G303" s="43"/>
      <c r="H303" s="43"/>
      <c r="I303" s="87"/>
      <c r="J303" s="88"/>
    </row>
    <row r="304" spans="2:10" ht="13" x14ac:dyDescent="0.15">
      <c r="B304" s="42"/>
      <c r="C304" s="43"/>
      <c r="D304" s="43"/>
      <c r="E304" s="43"/>
      <c r="F304" s="43"/>
      <c r="G304" s="43"/>
      <c r="H304" s="43"/>
      <c r="I304" s="87"/>
      <c r="J304" s="88"/>
    </row>
    <row r="305" spans="2:10" ht="13" x14ac:dyDescent="0.15">
      <c r="B305" s="42"/>
      <c r="C305" s="43"/>
      <c r="D305" s="43"/>
      <c r="E305" s="43"/>
      <c r="F305" s="43"/>
      <c r="G305" s="43"/>
      <c r="H305" s="43"/>
      <c r="I305" s="87"/>
      <c r="J305" s="88"/>
    </row>
    <row r="306" spans="2:10" ht="13" x14ac:dyDescent="0.15">
      <c r="B306" s="42"/>
      <c r="C306" s="43"/>
      <c r="D306" s="43"/>
      <c r="E306" s="43"/>
      <c r="F306" s="43"/>
      <c r="G306" s="43"/>
      <c r="H306" s="43"/>
      <c r="I306" s="87"/>
      <c r="J306" s="88"/>
    </row>
    <row r="307" spans="2:10" ht="13" x14ac:dyDescent="0.15">
      <c r="B307" s="42"/>
      <c r="C307" s="43"/>
      <c r="D307" s="43"/>
      <c r="E307" s="43"/>
      <c r="F307" s="43"/>
      <c r="G307" s="43"/>
      <c r="H307" s="43"/>
      <c r="I307" s="87"/>
      <c r="J307" s="88"/>
    </row>
    <row r="308" spans="2:10" ht="13" x14ac:dyDescent="0.15">
      <c r="B308" s="42"/>
      <c r="C308" s="43"/>
      <c r="D308" s="43"/>
      <c r="E308" s="43"/>
      <c r="F308" s="43"/>
      <c r="G308" s="43"/>
      <c r="H308" s="43"/>
      <c r="I308" s="87"/>
      <c r="J308" s="88"/>
    </row>
    <row r="309" spans="2:10" ht="13" x14ac:dyDescent="0.15">
      <c r="B309" s="42"/>
      <c r="C309" s="43"/>
      <c r="D309" s="43"/>
      <c r="E309" s="43"/>
      <c r="F309" s="43"/>
      <c r="G309" s="43"/>
      <c r="H309" s="43"/>
      <c r="I309" s="87"/>
      <c r="J309" s="88"/>
    </row>
    <row r="310" spans="2:10" ht="13" x14ac:dyDescent="0.15">
      <c r="B310" s="42"/>
      <c r="C310" s="43"/>
      <c r="D310" s="43"/>
      <c r="E310" s="43"/>
      <c r="F310" s="43"/>
      <c r="G310" s="43"/>
      <c r="H310" s="43"/>
      <c r="I310" s="87"/>
      <c r="J310" s="88"/>
    </row>
    <row r="311" spans="2:10" ht="13" x14ac:dyDescent="0.15">
      <c r="B311" s="42"/>
      <c r="C311" s="43"/>
      <c r="D311" s="43"/>
      <c r="E311" s="43"/>
      <c r="F311" s="43"/>
      <c r="G311" s="43"/>
      <c r="H311" s="43"/>
      <c r="I311" s="87"/>
      <c r="J311" s="88"/>
    </row>
    <row r="312" spans="2:10" ht="13" x14ac:dyDescent="0.15">
      <c r="B312" s="42"/>
      <c r="C312" s="43"/>
      <c r="D312" s="43"/>
      <c r="E312" s="43"/>
      <c r="F312" s="43"/>
      <c r="G312" s="43"/>
      <c r="H312" s="43"/>
      <c r="I312" s="87"/>
      <c r="J312" s="88"/>
    </row>
    <row r="313" spans="2:10" ht="13" x14ac:dyDescent="0.15">
      <c r="B313" s="42"/>
      <c r="C313" s="43"/>
      <c r="D313" s="43"/>
      <c r="E313" s="43"/>
      <c r="F313" s="43"/>
      <c r="G313" s="43"/>
      <c r="H313" s="43"/>
      <c r="I313" s="87"/>
      <c r="J313" s="88"/>
    </row>
    <row r="314" spans="2:10" ht="13" x14ac:dyDescent="0.15">
      <c r="B314" s="42"/>
      <c r="C314" s="43"/>
      <c r="D314" s="43"/>
      <c r="E314" s="43"/>
      <c r="F314" s="43"/>
      <c r="G314" s="43"/>
      <c r="H314" s="43"/>
      <c r="I314" s="87"/>
      <c r="J314" s="88"/>
    </row>
    <row r="315" spans="2:10" ht="13" x14ac:dyDescent="0.15">
      <c r="B315" s="42"/>
      <c r="C315" s="43"/>
      <c r="D315" s="43"/>
      <c r="E315" s="43"/>
      <c r="F315" s="43"/>
      <c r="G315" s="43"/>
      <c r="H315" s="43"/>
      <c r="I315" s="87"/>
      <c r="J315" s="88"/>
    </row>
    <row r="316" spans="2:10" ht="13" x14ac:dyDescent="0.15">
      <c r="B316" s="42"/>
      <c r="C316" s="43"/>
      <c r="D316" s="43"/>
      <c r="E316" s="43"/>
      <c r="F316" s="43"/>
      <c r="G316" s="43"/>
      <c r="H316" s="43"/>
      <c r="I316" s="87"/>
      <c r="J316" s="88"/>
    </row>
    <row r="317" spans="2:10" ht="13" x14ac:dyDescent="0.15">
      <c r="B317" s="42"/>
      <c r="C317" s="43"/>
      <c r="D317" s="43"/>
      <c r="E317" s="43"/>
      <c r="F317" s="43"/>
      <c r="G317" s="43"/>
      <c r="H317" s="43"/>
      <c r="I317" s="87"/>
      <c r="J317" s="88"/>
    </row>
    <row r="318" spans="2:10" ht="13" x14ac:dyDescent="0.15">
      <c r="B318" s="42"/>
      <c r="C318" s="43"/>
      <c r="D318" s="43"/>
      <c r="E318" s="43"/>
      <c r="F318" s="43"/>
      <c r="G318" s="43"/>
      <c r="H318" s="43"/>
      <c r="I318" s="87"/>
      <c r="J318" s="88"/>
    </row>
    <row r="319" spans="2:10" ht="13" x14ac:dyDescent="0.15">
      <c r="B319" s="42"/>
      <c r="C319" s="43"/>
      <c r="D319" s="43"/>
      <c r="E319" s="43"/>
      <c r="F319" s="43"/>
      <c r="G319" s="43"/>
      <c r="H319" s="43"/>
      <c r="I319" s="87"/>
      <c r="J319" s="88"/>
    </row>
    <row r="320" spans="2:10" ht="13" x14ac:dyDescent="0.15">
      <c r="B320" s="42"/>
      <c r="C320" s="43"/>
      <c r="D320" s="43"/>
      <c r="E320" s="43"/>
      <c r="F320" s="43"/>
      <c r="G320" s="43"/>
      <c r="H320" s="43"/>
      <c r="I320" s="87"/>
      <c r="J320" s="88"/>
    </row>
    <row r="321" spans="2:10" ht="13" x14ac:dyDescent="0.15">
      <c r="B321" s="42"/>
      <c r="C321" s="43"/>
      <c r="D321" s="43"/>
      <c r="E321" s="43"/>
      <c r="F321" s="43"/>
      <c r="G321" s="43"/>
      <c r="H321" s="43"/>
      <c r="I321" s="87"/>
      <c r="J321" s="88"/>
    </row>
    <row r="322" spans="2:10" ht="13" x14ac:dyDescent="0.15">
      <c r="B322" s="42"/>
      <c r="C322" s="43"/>
      <c r="D322" s="43"/>
      <c r="E322" s="43"/>
      <c r="F322" s="43"/>
      <c r="G322" s="43"/>
      <c r="H322" s="43"/>
      <c r="I322" s="87"/>
      <c r="J322" s="88"/>
    </row>
    <row r="323" spans="2:10" ht="13" x14ac:dyDescent="0.15">
      <c r="B323" s="42"/>
      <c r="C323" s="43"/>
      <c r="D323" s="43"/>
      <c r="E323" s="43"/>
      <c r="F323" s="43"/>
      <c r="G323" s="43"/>
      <c r="H323" s="43"/>
      <c r="I323" s="87"/>
      <c r="J323" s="88"/>
    </row>
    <row r="324" spans="2:10" ht="13" x14ac:dyDescent="0.15">
      <c r="B324" s="42"/>
      <c r="C324" s="43"/>
      <c r="D324" s="43"/>
      <c r="E324" s="43"/>
      <c r="F324" s="43"/>
      <c r="G324" s="43"/>
      <c r="H324" s="43"/>
      <c r="I324" s="87"/>
      <c r="J324" s="88"/>
    </row>
    <row r="325" spans="2:10" ht="13" x14ac:dyDescent="0.15">
      <c r="B325" s="42"/>
      <c r="C325" s="43"/>
      <c r="D325" s="43"/>
      <c r="E325" s="43"/>
      <c r="F325" s="43"/>
      <c r="G325" s="43"/>
      <c r="H325" s="43"/>
      <c r="I325" s="87"/>
      <c r="J325" s="88"/>
    </row>
    <row r="326" spans="2:10" ht="13" x14ac:dyDescent="0.15">
      <c r="B326" s="42"/>
      <c r="C326" s="43"/>
      <c r="D326" s="43"/>
      <c r="E326" s="43"/>
      <c r="F326" s="43"/>
      <c r="G326" s="43"/>
      <c r="H326" s="43"/>
      <c r="I326" s="87"/>
      <c r="J326" s="88"/>
    </row>
    <row r="327" spans="2:10" ht="13" x14ac:dyDescent="0.15">
      <c r="B327" s="42"/>
      <c r="C327" s="43"/>
      <c r="D327" s="43"/>
      <c r="E327" s="43"/>
      <c r="F327" s="43"/>
      <c r="G327" s="43"/>
      <c r="H327" s="43"/>
      <c r="I327" s="87"/>
      <c r="J327" s="88"/>
    </row>
    <row r="328" spans="2:10" ht="13" x14ac:dyDescent="0.15">
      <c r="B328" s="42"/>
      <c r="C328" s="43"/>
      <c r="D328" s="43"/>
      <c r="E328" s="43"/>
      <c r="F328" s="43"/>
      <c r="G328" s="43"/>
      <c r="H328" s="43"/>
      <c r="I328" s="87"/>
      <c r="J328" s="88"/>
    </row>
    <row r="329" spans="2:10" ht="13" x14ac:dyDescent="0.15">
      <c r="B329" s="42"/>
      <c r="C329" s="43"/>
      <c r="D329" s="43"/>
      <c r="E329" s="43"/>
      <c r="F329" s="43"/>
      <c r="G329" s="43"/>
      <c r="H329" s="43"/>
      <c r="I329" s="87"/>
      <c r="J329" s="88"/>
    </row>
    <row r="330" spans="2:10" ht="13" x14ac:dyDescent="0.15">
      <c r="B330" s="42"/>
      <c r="C330" s="43"/>
      <c r="D330" s="43"/>
      <c r="E330" s="43"/>
      <c r="F330" s="43"/>
      <c r="G330" s="43"/>
      <c r="H330" s="43"/>
      <c r="I330" s="87"/>
      <c r="J330" s="88"/>
    </row>
    <row r="331" spans="2:10" ht="13" x14ac:dyDescent="0.15">
      <c r="B331" s="42"/>
      <c r="C331" s="43"/>
      <c r="D331" s="43"/>
      <c r="E331" s="43"/>
      <c r="F331" s="43"/>
      <c r="G331" s="43"/>
      <c r="H331" s="43"/>
      <c r="I331" s="87"/>
      <c r="J331" s="88"/>
    </row>
    <row r="332" spans="2:10" ht="13" x14ac:dyDescent="0.15">
      <c r="B332" s="42"/>
      <c r="C332" s="43"/>
      <c r="D332" s="43"/>
      <c r="E332" s="43"/>
      <c r="F332" s="43"/>
      <c r="G332" s="43"/>
      <c r="H332" s="43"/>
      <c r="I332" s="87"/>
      <c r="J332" s="88"/>
    </row>
    <row r="333" spans="2:10" ht="13" x14ac:dyDescent="0.15">
      <c r="B333" s="42"/>
      <c r="C333" s="43"/>
      <c r="D333" s="43"/>
      <c r="E333" s="43"/>
      <c r="F333" s="43"/>
      <c r="G333" s="43"/>
      <c r="H333" s="43"/>
      <c r="I333" s="87"/>
      <c r="J333" s="88"/>
    </row>
    <row r="334" spans="2:10" ht="13" x14ac:dyDescent="0.15">
      <c r="B334" s="42"/>
      <c r="C334" s="43"/>
      <c r="D334" s="43"/>
      <c r="E334" s="43"/>
      <c r="F334" s="43"/>
      <c r="G334" s="43"/>
      <c r="H334" s="43"/>
      <c r="I334" s="87"/>
      <c r="J334" s="88"/>
    </row>
    <row r="335" spans="2:10" ht="13" x14ac:dyDescent="0.15">
      <c r="B335" s="42"/>
      <c r="C335" s="43"/>
      <c r="D335" s="43"/>
      <c r="E335" s="43"/>
      <c r="F335" s="43"/>
      <c r="G335" s="43"/>
      <c r="H335" s="43"/>
      <c r="I335" s="87"/>
      <c r="J335" s="88"/>
    </row>
    <row r="336" spans="2:10" ht="13" x14ac:dyDescent="0.15">
      <c r="B336" s="43"/>
      <c r="C336" s="43"/>
      <c r="D336" s="43"/>
      <c r="E336" s="43"/>
      <c r="F336" s="43"/>
      <c r="G336" s="43"/>
      <c r="H336" s="43"/>
      <c r="I336" s="87"/>
      <c r="J336" s="88"/>
    </row>
    <row r="337" spans="2:10" ht="13" x14ac:dyDescent="0.15">
      <c r="B337" s="43"/>
      <c r="C337" s="43"/>
      <c r="D337" s="43"/>
      <c r="E337" s="43"/>
      <c r="F337" s="43"/>
      <c r="G337" s="43"/>
      <c r="H337" s="43"/>
      <c r="I337" s="87"/>
      <c r="J337" s="88"/>
    </row>
    <row r="338" spans="2:10" ht="13" x14ac:dyDescent="0.15">
      <c r="B338" s="43"/>
      <c r="C338" s="43"/>
      <c r="D338" s="43"/>
      <c r="E338" s="43"/>
      <c r="F338" s="43"/>
      <c r="G338" s="43"/>
      <c r="H338" s="43"/>
      <c r="I338" s="87"/>
      <c r="J338" s="88"/>
    </row>
    <row r="339" spans="2:10" ht="13" x14ac:dyDescent="0.15">
      <c r="B339" s="43"/>
      <c r="C339" s="43"/>
      <c r="D339" s="43"/>
      <c r="E339" s="43"/>
      <c r="F339" s="43"/>
      <c r="G339" s="43"/>
      <c r="H339" s="43"/>
      <c r="I339" s="87"/>
      <c r="J339" s="88"/>
    </row>
    <row r="340" spans="2:10" ht="13" x14ac:dyDescent="0.15">
      <c r="B340" s="43"/>
      <c r="C340" s="43"/>
      <c r="D340" s="43"/>
      <c r="E340" s="43"/>
      <c r="F340" s="43"/>
      <c r="G340" s="43"/>
      <c r="H340" s="43"/>
      <c r="I340" s="87"/>
      <c r="J340" s="88"/>
    </row>
    <row r="341" spans="2:10" ht="13" x14ac:dyDescent="0.15">
      <c r="B341" s="43"/>
      <c r="C341" s="43"/>
      <c r="D341" s="43"/>
      <c r="E341" s="43"/>
      <c r="F341" s="43"/>
      <c r="G341" s="43"/>
      <c r="H341" s="43"/>
      <c r="I341" s="87"/>
      <c r="J341" s="88"/>
    </row>
    <row r="342" spans="2:10" ht="13" x14ac:dyDescent="0.15">
      <c r="B342" s="43"/>
      <c r="C342" s="43"/>
      <c r="D342" s="43"/>
      <c r="E342" s="43"/>
      <c r="F342" s="43"/>
      <c r="G342" s="43"/>
      <c r="H342" s="43"/>
      <c r="I342" s="87"/>
      <c r="J342" s="88"/>
    </row>
    <row r="343" spans="2:10" ht="13" x14ac:dyDescent="0.15">
      <c r="B343" s="43"/>
      <c r="C343" s="43"/>
      <c r="D343" s="43"/>
      <c r="E343" s="43"/>
      <c r="F343" s="43"/>
      <c r="G343" s="43"/>
      <c r="H343" s="43"/>
      <c r="I343" s="87"/>
      <c r="J343" s="88"/>
    </row>
    <row r="344" spans="2:10" ht="13" x14ac:dyDescent="0.15">
      <c r="B344" s="43"/>
      <c r="C344" s="43"/>
      <c r="D344" s="43"/>
      <c r="E344" s="43"/>
      <c r="F344" s="43"/>
      <c r="G344" s="43"/>
      <c r="H344" s="43"/>
      <c r="I344" s="87"/>
      <c r="J344" s="88"/>
    </row>
    <row r="345" spans="2:10" ht="13" x14ac:dyDescent="0.15">
      <c r="B345" s="43"/>
      <c r="C345" s="43"/>
      <c r="D345" s="43"/>
      <c r="E345" s="43"/>
      <c r="F345" s="43"/>
      <c r="G345" s="43"/>
      <c r="H345" s="43"/>
      <c r="I345" s="87"/>
      <c r="J345" s="88"/>
    </row>
    <row r="346" spans="2:10" ht="13" x14ac:dyDescent="0.15">
      <c r="B346" s="43"/>
      <c r="C346" s="43"/>
      <c r="D346" s="43"/>
      <c r="E346" s="43"/>
      <c r="F346" s="43"/>
      <c r="G346" s="43"/>
      <c r="H346" s="43"/>
      <c r="I346" s="87"/>
      <c r="J346" s="88"/>
    </row>
    <row r="347" spans="2:10" ht="13" x14ac:dyDescent="0.15">
      <c r="B347" s="43"/>
      <c r="C347" s="43"/>
      <c r="D347" s="43"/>
      <c r="E347" s="43"/>
      <c r="F347" s="43"/>
      <c r="G347" s="43"/>
      <c r="H347" s="43"/>
      <c r="I347" s="87"/>
      <c r="J347" s="88"/>
    </row>
    <row r="348" spans="2:10" ht="13" x14ac:dyDescent="0.15">
      <c r="B348" s="43"/>
      <c r="C348" s="43"/>
      <c r="D348" s="43"/>
      <c r="E348" s="43"/>
      <c r="F348" s="43"/>
      <c r="G348" s="43"/>
      <c r="H348" s="43"/>
      <c r="I348" s="87"/>
      <c r="J348" s="88"/>
    </row>
    <row r="349" spans="2:10" ht="13" x14ac:dyDescent="0.15">
      <c r="B349" s="43"/>
      <c r="C349" s="43"/>
      <c r="D349" s="43"/>
      <c r="E349" s="43"/>
      <c r="F349" s="43"/>
      <c r="G349" s="43"/>
      <c r="H349" s="43"/>
      <c r="I349" s="87"/>
      <c r="J349" s="88"/>
    </row>
    <row r="350" spans="2:10" ht="13" x14ac:dyDescent="0.15">
      <c r="B350" s="43"/>
      <c r="C350" s="43"/>
      <c r="D350" s="43"/>
      <c r="E350" s="43"/>
      <c r="F350" s="43"/>
      <c r="G350" s="43"/>
      <c r="H350" s="43"/>
      <c r="I350" s="87"/>
      <c r="J350" s="88"/>
    </row>
    <row r="351" spans="2:10" ht="13" x14ac:dyDescent="0.15">
      <c r="B351" s="43"/>
      <c r="C351" s="43"/>
      <c r="D351" s="43"/>
      <c r="E351" s="43"/>
      <c r="F351" s="43"/>
      <c r="G351" s="43"/>
      <c r="H351" s="43"/>
      <c r="I351" s="87"/>
      <c r="J351" s="88"/>
    </row>
    <row r="352" spans="2:10" ht="13" x14ac:dyDescent="0.15">
      <c r="B352" s="43"/>
      <c r="C352" s="43"/>
      <c r="D352" s="43"/>
      <c r="E352" s="43"/>
      <c r="F352" s="43"/>
      <c r="G352" s="43"/>
      <c r="H352" s="43"/>
      <c r="I352" s="87"/>
      <c r="J352" s="88"/>
    </row>
    <row r="353" spans="2:10" ht="13" x14ac:dyDescent="0.15">
      <c r="B353" s="43"/>
      <c r="C353" s="43"/>
      <c r="D353" s="43"/>
      <c r="E353" s="43"/>
      <c r="F353" s="43"/>
      <c r="G353" s="43"/>
      <c r="H353" s="43"/>
      <c r="I353" s="87"/>
      <c r="J353" s="88"/>
    </row>
    <row r="354" spans="2:10" ht="13" x14ac:dyDescent="0.15">
      <c r="B354" s="43"/>
      <c r="C354" s="43"/>
      <c r="D354" s="43"/>
      <c r="E354" s="43"/>
      <c r="F354" s="43"/>
      <c r="G354" s="43"/>
      <c r="H354" s="43"/>
      <c r="I354" s="87"/>
      <c r="J354" s="88"/>
    </row>
    <row r="355" spans="2:10" ht="13" x14ac:dyDescent="0.15">
      <c r="B355" s="43"/>
      <c r="C355" s="43"/>
      <c r="D355" s="43"/>
      <c r="E355" s="43"/>
      <c r="F355" s="43"/>
      <c r="G355" s="43"/>
      <c r="H355" s="43"/>
      <c r="I355" s="87"/>
      <c r="J355" s="88"/>
    </row>
    <row r="356" spans="2:10" ht="13" x14ac:dyDescent="0.15">
      <c r="B356" s="43"/>
      <c r="C356" s="43"/>
      <c r="D356" s="43"/>
      <c r="E356" s="43"/>
      <c r="F356" s="43"/>
      <c r="G356" s="43"/>
      <c r="H356" s="43"/>
      <c r="I356" s="87"/>
      <c r="J356" s="88"/>
    </row>
    <row r="357" spans="2:10" ht="13" x14ac:dyDescent="0.15">
      <c r="B357" s="43"/>
      <c r="C357" s="43"/>
      <c r="D357" s="43"/>
      <c r="E357" s="43"/>
      <c r="F357" s="43"/>
      <c r="G357" s="43"/>
      <c r="H357" s="43"/>
      <c r="I357" s="87"/>
      <c r="J357" s="88"/>
    </row>
    <row r="358" spans="2:10" ht="13" x14ac:dyDescent="0.15">
      <c r="B358" s="43"/>
      <c r="C358" s="43"/>
      <c r="D358" s="43"/>
      <c r="E358" s="43"/>
      <c r="F358" s="43"/>
      <c r="G358" s="43"/>
      <c r="H358" s="43"/>
      <c r="I358" s="87"/>
      <c r="J358" s="88"/>
    </row>
    <row r="359" spans="2:10" ht="13" x14ac:dyDescent="0.15">
      <c r="B359" s="43"/>
      <c r="C359" s="43"/>
      <c r="D359" s="43"/>
      <c r="E359" s="43"/>
      <c r="F359" s="43"/>
      <c r="G359" s="43"/>
      <c r="H359" s="43"/>
      <c r="I359" s="87"/>
      <c r="J359" s="88"/>
    </row>
    <row r="360" spans="2:10" ht="13" x14ac:dyDescent="0.15">
      <c r="B360" s="43"/>
      <c r="C360" s="43"/>
      <c r="D360" s="43"/>
      <c r="E360" s="43"/>
      <c r="F360" s="43"/>
      <c r="G360" s="43"/>
      <c r="H360" s="43"/>
      <c r="I360" s="87"/>
      <c r="J360" s="88"/>
    </row>
    <row r="361" spans="2:10" ht="13" x14ac:dyDescent="0.15">
      <c r="B361" s="43"/>
      <c r="C361" s="43"/>
      <c r="D361" s="43"/>
      <c r="E361" s="43"/>
      <c r="F361" s="43"/>
      <c r="G361" s="43"/>
      <c r="H361" s="43"/>
      <c r="I361" s="87"/>
      <c r="J361" s="88"/>
    </row>
    <row r="362" spans="2:10" ht="13" x14ac:dyDescent="0.15">
      <c r="B362" s="43"/>
      <c r="C362" s="43"/>
      <c r="D362" s="43"/>
      <c r="E362" s="43"/>
      <c r="F362" s="43"/>
      <c r="G362" s="43"/>
      <c r="H362" s="43"/>
      <c r="I362" s="87"/>
      <c r="J362" s="88"/>
    </row>
    <row r="363" spans="2:10" ht="13" x14ac:dyDescent="0.15">
      <c r="B363" s="43"/>
      <c r="C363" s="43"/>
      <c r="D363" s="43"/>
      <c r="E363" s="43"/>
      <c r="F363" s="43"/>
      <c r="G363" s="43"/>
      <c r="H363" s="43"/>
      <c r="I363" s="87"/>
      <c r="J363" s="88"/>
    </row>
    <row r="364" spans="2:10" ht="13" x14ac:dyDescent="0.15">
      <c r="B364" s="43"/>
      <c r="C364" s="43"/>
      <c r="D364" s="43"/>
      <c r="E364" s="43"/>
      <c r="F364" s="43"/>
      <c r="G364" s="43"/>
      <c r="H364" s="43"/>
      <c r="I364" s="87"/>
      <c r="J364" s="88"/>
    </row>
    <row r="365" spans="2:10" ht="13" x14ac:dyDescent="0.15">
      <c r="B365" s="43"/>
      <c r="C365" s="43"/>
      <c r="D365" s="43"/>
      <c r="E365" s="43"/>
      <c r="F365" s="43"/>
      <c r="G365" s="43"/>
      <c r="H365" s="43"/>
      <c r="I365" s="87"/>
      <c r="J365" s="88"/>
    </row>
    <row r="366" spans="2:10" ht="13" x14ac:dyDescent="0.15">
      <c r="B366" s="43"/>
      <c r="C366" s="43"/>
      <c r="D366" s="43"/>
      <c r="E366" s="43"/>
      <c r="F366" s="43"/>
      <c r="G366" s="43"/>
      <c r="H366" s="43"/>
      <c r="I366" s="87"/>
      <c r="J366" s="88"/>
    </row>
    <row r="367" spans="2:10" ht="13" x14ac:dyDescent="0.15">
      <c r="B367" s="43"/>
      <c r="C367" s="43"/>
      <c r="D367" s="43"/>
      <c r="E367" s="43"/>
      <c r="F367" s="43"/>
      <c r="G367" s="43"/>
      <c r="H367" s="43"/>
      <c r="I367" s="87"/>
      <c r="J367" s="88"/>
    </row>
    <row r="368" spans="2:10" ht="13" x14ac:dyDescent="0.15">
      <c r="B368" s="43"/>
      <c r="C368" s="43"/>
      <c r="D368" s="43"/>
      <c r="E368" s="43"/>
      <c r="F368" s="43"/>
      <c r="G368" s="43"/>
      <c r="H368" s="43"/>
      <c r="I368" s="87"/>
      <c r="J368" s="88"/>
    </row>
    <row r="369" spans="2:10" ht="13" x14ac:dyDescent="0.15">
      <c r="B369" s="43"/>
      <c r="C369" s="43"/>
      <c r="D369" s="43"/>
      <c r="E369" s="43"/>
      <c r="F369" s="43"/>
      <c r="G369" s="43"/>
      <c r="H369" s="43"/>
      <c r="I369" s="87"/>
      <c r="J369" s="88"/>
    </row>
    <row r="370" spans="2:10" ht="13" x14ac:dyDescent="0.15">
      <c r="B370" s="43"/>
      <c r="C370" s="43"/>
      <c r="D370" s="43"/>
      <c r="E370" s="43"/>
      <c r="F370" s="43"/>
      <c r="G370" s="43"/>
      <c r="H370" s="43"/>
      <c r="I370" s="87"/>
      <c r="J370" s="88"/>
    </row>
    <row r="371" spans="2:10" ht="13" x14ac:dyDescent="0.15">
      <c r="B371" s="43"/>
      <c r="C371" s="43"/>
      <c r="D371" s="43"/>
      <c r="E371" s="43"/>
      <c r="F371" s="43"/>
      <c r="G371" s="43"/>
      <c r="H371" s="43"/>
      <c r="I371" s="87"/>
      <c r="J371" s="88"/>
    </row>
    <row r="372" spans="2:10" ht="13" x14ac:dyDescent="0.15">
      <c r="B372" s="43"/>
      <c r="C372" s="43"/>
      <c r="D372" s="43"/>
      <c r="E372" s="43"/>
      <c r="F372" s="43"/>
      <c r="G372" s="43"/>
      <c r="H372" s="43"/>
      <c r="I372" s="87"/>
      <c r="J372" s="88"/>
    </row>
    <row r="373" spans="2:10" ht="13" x14ac:dyDescent="0.15">
      <c r="B373" s="43"/>
      <c r="C373" s="43"/>
      <c r="D373" s="43"/>
      <c r="E373" s="43"/>
      <c r="F373" s="43"/>
      <c r="G373" s="43"/>
      <c r="H373" s="43"/>
      <c r="I373" s="87"/>
      <c r="J373" s="88"/>
    </row>
    <row r="374" spans="2:10" ht="13" x14ac:dyDescent="0.15">
      <c r="B374" s="43"/>
      <c r="C374" s="43"/>
      <c r="D374" s="43"/>
      <c r="E374" s="43"/>
      <c r="F374" s="43"/>
      <c r="G374" s="43"/>
      <c r="H374" s="43"/>
      <c r="I374" s="87"/>
      <c r="J374" s="88"/>
    </row>
    <row r="375" spans="2:10" ht="13" x14ac:dyDescent="0.15">
      <c r="B375" s="43"/>
      <c r="C375" s="43"/>
      <c r="D375" s="43"/>
      <c r="E375" s="43"/>
      <c r="F375" s="43"/>
      <c r="G375" s="43"/>
      <c r="H375" s="43"/>
      <c r="I375" s="87"/>
      <c r="J375" s="88"/>
    </row>
    <row r="376" spans="2:10" ht="13" x14ac:dyDescent="0.15">
      <c r="B376" s="43"/>
      <c r="C376" s="43"/>
      <c r="D376" s="43"/>
      <c r="E376" s="43"/>
      <c r="F376" s="43"/>
      <c r="G376" s="43"/>
      <c r="H376" s="43"/>
      <c r="I376" s="87"/>
      <c r="J376" s="88"/>
    </row>
    <row r="377" spans="2:10" ht="13" x14ac:dyDescent="0.15">
      <c r="B377" s="43"/>
      <c r="C377" s="43"/>
      <c r="D377" s="43"/>
      <c r="E377" s="43"/>
      <c r="F377" s="43"/>
      <c r="G377" s="43"/>
      <c r="H377" s="43"/>
      <c r="I377" s="87"/>
      <c r="J377" s="88"/>
    </row>
    <row r="378" spans="2:10" ht="13" x14ac:dyDescent="0.15">
      <c r="B378" s="43"/>
      <c r="C378" s="43"/>
      <c r="D378" s="43"/>
      <c r="E378" s="43"/>
      <c r="F378" s="43"/>
      <c r="G378" s="43"/>
      <c r="H378" s="43"/>
      <c r="I378" s="87"/>
      <c r="J378" s="88"/>
    </row>
    <row r="379" spans="2:10" ht="13" x14ac:dyDescent="0.15">
      <c r="B379" s="43"/>
      <c r="C379" s="43"/>
      <c r="D379" s="43"/>
      <c r="E379" s="43"/>
      <c r="F379" s="43"/>
      <c r="G379" s="43"/>
      <c r="H379" s="43"/>
      <c r="I379" s="87"/>
      <c r="J379" s="88"/>
    </row>
    <row r="380" spans="2:10" ht="13" x14ac:dyDescent="0.15">
      <c r="B380" s="43"/>
      <c r="C380" s="43"/>
      <c r="D380" s="43"/>
      <c r="E380" s="43"/>
      <c r="F380" s="43"/>
      <c r="G380" s="43"/>
      <c r="H380" s="43"/>
      <c r="I380" s="87"/>
      <c r="J380" s="88"/>
    </row>
    <row r="381" spans="2:10" ht="13" x14ac:dyDescent="0.15">
      <c r="B381" s="43"/>
      <c r="C381" s="43"/>
      <c r="D381" s="43"/>
      <c r="E381" s="43"/>
      <c r="F381" s="43"/>
      <c r="G381" s="43"/>
      <c r="H381" s="43"/>
      <c r="I381" s="87"/>
      <c r="J381" s="88"/>
    </row>
    <row r="382" spans="2:10" ht="13" x14ac:dyDescent="0.15">
      <c r="B382" s="43"/>
      <c r="C382" s="43"/>
      <c r="D382" s="43"/>
      <c r="E382" s="43"/>
      <c r="F382" s="43"/>
      <c r="G382" s="43"/>
      <c r="H382" s="43"/>
      <c r="I382" s="87"/>
      <c r="J382" s="88"/>
    </row>
    <row r="383" spans="2:10" ht="13" x14ac:dyDescent="0.15">
      <c r="B383" s="43"/>
      <c r="C383" s="43"/>
      <c r="D383" s="43"/>
      <c r="E383" s="43"/>
      <c r="F383" s="43"/>
      <c r="G383" s="43"/>
      <c r="H383" s="43"/>
      <c r="I383" s="87"/>
      <c r="J383" s="88"/>
    </row>
    <row r="384" spans="2:10" ht="13" x14ac:dyDescent="0.15">
      <c r="B384" s="43"/>
      <c r="C384" s="43"/>
      <c r="D384" s="43"/>
      <c r="E384" s="43"/>
      <c r="F384" s="43"/>
      <c r="G384" s="43"/>
      <c r="H384" s="43"/>
      <c r="I384" s="87"/>
      <c r="J384" s="88"/>
    </row>
    <row r="385" spans="2:10" ht="13" x14ac:dyDescent="0.15">
      <c r="B385" s="43"/>
      <c r="C385" s="43"/>
      <c r="D385" s="43"/>
      <c r="E385" s="43"/>
      <c r="F385" s="43"/>
      <c r="G385" s="43"/>
      <c r="H385" s="43"/>
      <c r="I385" s="87"/>
      <c r="J385" s="88"/>
    </row>
    <row r="386" spans="2:10" ht="13" x14ac:dyDescent="0.15">
      <c r="B386" s="43"/>
      <c r="C386" s="43"/>
      <c r="D386" s="43"/>
      <c r="E386" s="43"/>
      <c r="F386" s="43"/>
      <c r="G386" s="43"/>
      <c r="H386" s="43"/>
      <c r="I386" s="87"/>
      <c r="J386" s="88"/>
    </row>
    <row r="387" spans="2:10" ht="13" x14ac:dyDescent="0.15">
      <c r="B387" s="43"/>
      <c r="C387" s="43"/>
      <c r="D387" s="43"/>
      <c r="E387" s="43"/>
      <c r="F387" s="43"/>
      <c r="G387" s="43"/>
      <c r="H387" s="43"/>
      <c r="I387" s="87"/>
      <c r="J387" s="88"/>
    </row>
    <row r="388" spans="2:10" ht="13" x14ac:dyDescent="0.15">
      <c r="B388" s="43"/>
      <c r="C388" s="43"/>
      <c r="D388" s="43"/>
      <c r="E388" s="43"/>
      <c r="F388" s="43"/>
      <c r="G388" s="43"/>
      <c r="H388" s="43"/>
      <c r="I388" s="87"/>
      <c r="J388" s="88"/>
    </row>
    <row r="389" spans="2:10" ht="13" x14ac:dyDescent="0.15">
      <c r="B389" s="43"/>
      <c r="C389" s="43"/>
      <c r="D389" s="43"/>
      <c r="E389" s="43"/>
      <c r="F389" s="43"/>
      <c r="G389" s="43"/>
      <c r="H389" s="43"/>
      <c r="I389" s="87"/>
      <c r="J389" s="88"/>
    </row>
    <row r="390" spans="2:10" ht="13" x14ac:dyDescent="0.15">
      <c r="B390" s="43"/>
      <c r="C390" s="43"/>
      <c r="D390" s="43"/>
      <c r="E390" s="43"/>
      <c r="F390" s="43"/>
      <c r="G390" s="43"/>
      <c r="H390" s="43"/>
      <c r="I390" s="87"/>
      <c r="J390" s="88"/>
    </row>
    <row r="391" spans="2:10" ht="13" x14ac:dyDescent="0.15">
      <c r="B391" s="43"/>
      <c r="C391" s="43"/>
      <c r="D391" s="43"/>
      <c r="E391" s="43"/>
      <c r="F391" s="43"/>
      <c r="G391" s="43"/>
      <c r="H391" s="43"/>
      <c r="I391" s="87"/>
      <c r="J391" s="88"/>
    </row>
    <row r="392" spans="2:10" ht="13" x14ac:dyDescent="0.15">
      <c r="B392" s="43"/>
      <c r="C392" s="43"/>
      <c r="D392" s="43"/>
      <c r="E392" s="43"/>
      <c r="F392" s="43"/>
      <c r="G392" s="43"/>
      <c r="H392" s="43"/>
      <c r="I392" s="87"/>
      <c r="J392" s="88"/>
    </row>
    <row r="393" spans="2:10" ht="13" x14ac:dyDescent="0.15">
      <c r="B393" s="43"/>
      <c r="C393" s="43"/>
      <c r="D393" s="43"/>
      <c r="E393" s="43"/>
      <c r="F393" s="43"/>
      <c r="G393" s="43"/>
      <c r="H393" s="43"/>
      <c r="I393" s="87"/>
      <c r="J393" s="88"/>
    </row>
    <row r="394" spans="2:10" ht="13" x14ac:dyDescent="0.15">
      <c r="B394" s="43"/>
      <c r="C394" s="43"/>
      <c r="D394" s="43"/>
      <c r="E394" s="43"/>
      <c r="F394" s="43"/>
      <c r="G394" s="43"/>
      <c r="H394" s="43"/>
      <c r="I394" s="87"/>
      <c r="J394" s="88"/>
    </row>
    <row r="395" spans="2:10" ht="13" x14ac:dyDescent="0.15">
      <c r="B395" s="43"/>
      <c r="C395" s="43"/>
      <c r="D395" s="43"/>
      <c r="E395" s="43"/>
      <c r="F395" s="43"/>
      <c r="G395" s="43"/>
      <c r="H395" s="43"/>
      <c r="I395" s="87"/>
      <c r="J395" s="88"/>
    </row>
    <row r="396" spans="2:10" ht="13" x14ac:dyDescent="0.15">
      <c r="B396" s="43"/>
      <c r="C396" s="43"/>
      <c r="D396" s="43"/>
      <c r="E396" s="43"/>
      <c r="F396" s="43"/>
      <c r="G396" s="43"/>
      <c r="H396" s="43"/>
      <c r="I396" s="87"/>
      <c r="J396" s="88"/>
    </row>
    <row r="397" spans="2:10" ht="13" x14ac:dyDescent="0.15">
      <c r="B397" s="43"/>
      <c r="C397" s="43"/>
      <c r="D397" s="43"/>
      <c r="E397" s="43"/>
      <c r="F397" s="43"/>
      <c r="G397" s="43"/>
      <c r="H397" s="43"/>
      <c r="I397" s="87"/>
      <c r="J397" s="88"/>
    </row>
    <row r="398" spans="2:10" ht="13" x14ac:dyDescent="0.15">
      <c r="B398" s="43"/>
      <c r="C398" s="43"/>
      <c r="D398" s="43"/>
      <c r="E398" s="43"/>
      <c r="F398" s="43"/>
      <c r="G398" s="43"/>
      <c r="H398" s="43"/>
      <c r="I398" s="87"/>
      <c r="J398" s="88"/>
    </row>
    <row r="399" spans="2:10" ht="13" x14ac:dyDescent="0.15">
      <c r="B399" s="43"/>
      <c r="C399" s="43"/>
      <c r="D399" s="43"/>
      <c r="E399" s="43"/>
      <c r="F399" s="43"/>
      <c r="G399" s="43"/>
      <c r="H399" s="43"/>
      <c r="I399" s="87"/>
      <c r="J399" s="88"/>
    </row>
    <row r="400" spans="2:10" ht="13" x14ac:dyDescent="0.15">
      <c r="B400" s="43"/>
      <c r="C400" s="43"/>
      <c r="D400" s="43"/>
      <c r="E400" s="43"/>
      <c r="F400" s="43"/>
      <c r="G400" s="43"/>
      <c r="H400" s="43"/>
      <c r="I400" s="87"/>
      <c r="J400" s="88"/>
    </row>
    <row r="401" spans="2:10" ht="13" x14ac:dyDescent="0.15">
      <c r="B401" s="43"/>
      <c r="C401" s="43"/>
      <c r="D401" s="43"/>
      <c r="E401" s="43"/>
      <c r="F401" s="43"/>
      <c r="G401" s="43"/>
      <c r="H401" s="43"/>
      <c r="I401" s="87"/>
      <c r="J401" s="88"/>
    </row>
    <row r="402" spans="2:10" ht="13" x14ac:dyDescent="0.15">
      <c r="B402" s="43"/>
      <c r="C402" s="43"/>
      <c r="D402" s="43"/>
      <c r="E402" s="43"/>
      <c r="F402" s="43"/>
      <c r="G402" s="43"/>
      <c r="H402" s="43"/>
      <c r="I402" s="87"/>
      <c r="J402" s="88"/>
    </row>
    <row r="403" spans="2:10" ht="13" x14ac:dyDescent="0.15">
      <c r="B403" s="43"/>
      <c r="C403" s="43"/>
      <c r="D403" s="43"/>
      <c r="E403" s="43"/>
      <c r="F403" s="43"/>
      <c r="G403" s="43"/>
      <c r="H403" s="43"/>
      <c r="I403" s="87"/>
      <c r="J403" s="88"/>
    </row>
    <row r="404" spans="2:10" ht="13" x14ac:dyDescent="0.15">
      <c r="B404" s="43"/>
      <c r="C404" s="43"/>
      <c r="D404" s="43"/>
      <c r="E404" s="43"/>
      <c r="F404" s="43"/>
      <c r="G404" s="43"/>
      <c r="H404" s="43"/>
      <c r="I404" s="87"/>
      <c r="J404" s="88"/>
    </row>
    <row r="405" spans="2:10" ht="13" x14ac:dyDescent="0.15">
      <c r="B405" s="43"/>
      <c r="C405" s="43"/>
      <c r="D405" s="43"/>
      <c r="E405" s="43"/>
      <c r="F405" s="43"/>
      <c r="G405" s="43"/>
      <c r="H405" s="43"/>
      <c r="I405" s="87"/>
      <c r="J405" s="88"/>
    </row>
    <row r="406" spans="2:10" ht="13" x14ac:dyDescent="0.15">
      <c r="B406" s="43"/>
      <c r="C406" s="43"/>
      <c r="D406" s="43"/>
      <c r="E406" s="43"/>
      <c r="F406" s="43"/>
      <c r="G406" s="43"/>
      <c r="H406" s="43"/>
      <c r="I406" s="87"/>
      <c r="J406" s="88"/>
    </row>
    <row r="407" spans="2:10" ht="13" x14ac:dyDescent="0.15">
      <c r="B407" s="43"/>
      <c r="C407" s="43"/>
      <c r="D407" s="43"/>
      <c r="E407" s="43"/>
      <c r="F407" s="43"/>
      <c r="G407" s="43"/>
      <c r="H407" s="43"/>
      <c r="I407" s="87"/>
      <c r="J407" s="88"/>
    </row>
    <row r="408" spans="2:10" ht="13" x14ac:dyDescent="0.15">
      <c r="B408" s="43"/>
      <c r="C408" s="43"/>
      <c r="D408" s="43"/>
      <c r="E408" s="43"/>
      <c r="F408" s="43"/>
      <c r="G408" s="43"/>
      <c r="H408" s="43"/>
      <c r="I408" s="87"/>
      <c r="J408" s="88"/>
    </row>
    <row r="409" spans="2:10" ht="13" x14ac:dyDescent="0.15">
      <c r="B409" s="43"/>
      <c r="C409" s="43"/>
      <c r="D409" s="43"/>
      <c r="E409" s="43"/>
      <c r="F409" s="43"/>
      <c r="G409" s="43"/>
      <c r="H409" s="43"/>
      <c r="I409" s="87"/>
      <c r="J409" s="88"/>
    </row>
    <row r="410" spans="2:10" ht="13" x14ac:dyDescent="0.15">
      <c r="B410" s="43"/>
      <c r="C410" s="43"/>
      <c r="D410" s="43"/>
      <c r="E410" s="43"/>
      <c r="F410" s="43"/>
      <c r="G410" s="43"/>
      <c r="H410" s="43"/>
      <c r="I410" s="87"/>
      <c r="J410" s="88"/>
    </row>
    <row r="411" spans="2:10" ht="13" x14ac:dyDescent="0.15">
      <c r="B411" s="43"/>
      <c r="C411" s="43"/>
      <c r="D411" s="43"/>
      <c r="E411" s="43"/>
      <c r="F411" s="43"/>
      <c r="G411" s="43"/>
      <c r="H411" s="43"/>
      <c r="I411" s="87"/>
      <c r="J411" s="88"/>
    </row>
    <row r="412" spans="2:10" ht="13" x14ac:dyDescent="0.15">
      <c r="B412" s="43"/>
      <c r="C412" s="43"/>
      <c r="D412" s="43"/>
      <c r="E412" s="43"/>
      <c r="F412" s="43"/>
      <c r="G412" s="43"/>
      <c r="H412" s="43"/>
      <c r="I412" s="87"/>
      <c r="J412" s="88"/>
    </row>
    <row r="413" spans="2:10" ht="13" x14ac:dyDescent="0.15">
      <c r="B413" s="43"/>
      <c r="C413" s="43"/>
      <c r="D413" s="43"/>
      <c r="E413" s="43"/>
      <c r="F413" s="43"/>
      <c r="G413" s="43"/>
      <c r="H413" s="43"/>
      <c r="I413" s="87"/>
      <c r="J413" s="88"/>
    </row>
    <row r="414" spans="2:10" ht="13" x14ac:dyDescent="0.15">
      <c r="B414" s="43"/>
      <c r="C414" s="43"/>
      <c r="D414" s="43"/>
      <c r="E414" s="43"/>
      <c r="F414" s="43"/>
      <c r="G414" s="43"/>
      <c r="H414" s="43"/>
      <c r="I414" s="87"/>
      <c r="J414" s="88"/>
    </row>
    <row r="415" spans="2:10" ht="13" x14ac:dyDescent="0.15">
      <c r="B415" s="43"/>
      <c r="C415" s="43"/>
      <c r="D415" s="43"/>
      <c r="E415" s="43"/>
      <c r="F415" s="43"/>
      <c r="G415" s="43"/>
      <c r="H415" s="43"/>
      <c r="I415" s="87"/>
      <c r="J415" s="88"/>
    </row>
    <row r="416" spans="2:10" ht="13" x14ac:dyDescent="0.15">
      <c r="B416" s="43"/>
      <c r="C416" s="43"/>
      <c r="D416" s="43"/>
      <c r="E416" s="43"/>
      <c r="F416" s="43"/>
      <c r="G416" s="43"/>
      <c r="H416" s="43"/>
      <c r="I416" s="87"/>
      <c r="J416" s="88"/>
    </row>
    <row r="417" spans="2:10" ht="13" x14ac:dyDescent="0.15">
      <c r="B417" s="43"/>
      <c r="C417" s="43"/>
      <c r="D417" s="43"/>
      <c r="E417" s="43"/>
      <c r="F417" s="43"/>
      <c r="G417" s="43"/>
      <c r="H417" s="43"/>
      <c r="I417" s="87"/>
      <c r="J417" s="88"/>
    </row>
    <row r="418" spans="2:10" ht="13" x14ac:dyDescent="0.15">
      <c r="B418" s="43"/>
      <c r="C418" s="43"/>
      <c r="D418" s="43"/>
      <c r="E418" s="43"/>
      <c r="F418" s="43"/>
      <c r="G418" s="43"/>
      <c r="H418" s="43"/>
      <c r="I418" s="87"/>
      <c r="J418" s="88"/>
    </row>
    <row r="419" spans="2:10" ht="13" x14ac:dyDescent="0.15">
      <c r="B419" s="43"/>
      <c r="C419" s="43"/>
      <c r="D419" s="43"/>
      <c r="E419" s="43"/>
      <c r="F419" s="43"/>
      <c r="G419" s="43"/>
      <c r="H419" s="43"/>
      <c r="I419" s="87"/>
      <c r="J419" s="88"/>
    </row>
    <row r="420" spans="2:10" ht="13" x14ac:dyDescent="0.15">
      <c r="B420" s="43"/>
      <c r="C420" s="43"/>
      <c r="D420" s="43"/>
      <c r="E420" s="43"/>
      <c r="F420" s="43"/>
      <c r="G420" s="43"/>
      <c r="H420" s="43"/>
      <c r="I420" s="87"/>
      <c r="J420" s="88"/>
    </row>
    <row r="421" spans="2:10" ht="13" x14ac:dyDescent="0.15">
      <c r="B421" s="43"/>
      <c r="C421" s="43"/>
      <c r="D421" s="43"/>
      <c r="E421" s="43"/>
      <c r="F421" s="43"/>
      <c r="G421" s="43"/>
      <c r="H421" s="43"/>
      <c r="I421" s="87"/>
      <c r="J421" s="88"/>
    </row>
    <row r="422" spans="2:10" ht="13" x14ac:dyDescent="0.15">
      <c r="B422" s="43"/>
      <c r="C422" s="43"/>
      <c r="D422" s="43"/>
      <c r="E422" s="43"/>
      <c r="F422" s="43"/>
      <c r="G422" s="43"/>
      <c r="H422" s="43"/>
      <c r="I422" s="87"/>
      <c r="J422" s="88"/>
    </row>
    <row r="423" spans="2:10" ht="13" x14ac:dyDescent="0.15">
      <c r="B423" s="43"/>
      <c r="C423" s="43"/>
      <c r="D423" s="43"/>
      <c r="E423" s="43"/>
      <c r="F423" s="43"/>
      <c r="G423" s="43"/>
      <c r="H423" s="43"/>
      <c r="I423" s="87"/>
      <c r="J423" s="88"/>
    </row>
    <row r="424" spans="2:10" ht="13" x14ac:dyDescent="0.15">
      <c r="B424" s="43"/>
      <c r="C424" s="43"/>
      <c r="D424" s="43"/>
      <c r="E424" s="43"/>
      <c r="F424" s="43"/>
      <c r="G424" s="43"/>
      <c r="H424" s="43"/>
      <c r="I424" s="87"/>
      <c r="J424" s="88"/>
    </row>
    <row r="425" spans="2:10" ht="13" x14ac:dyDescent="0.15">
      <c r="B425" s="43"/>
      <c r="C425" s="43"/>
      <c r="D425" s="43"/>
      <c r="E425" s="43"/>
      <c r="F425" s="43"/>
      <c r="G425" s="43"/>
      <c r="H425" s="43"/>
      <c r="I425" s="87"/>
      <c r="J425" s="88"/>
    </row>
    <row r="426" spans="2:10" ht="13" x14ac:dyDescent="0.15">
      <c r="B426" s="43"/>
      <c r="C426" s="43"/>
      <c r="D426" s="43"/>
      <c r="E426" s="43"/>
      <c r="F426" s="43"/>
      <c r="G426" s="43"/>
      <c r="H426" s="43"/>
      <c r="I426" s="87"/>
      <c r="J426" s="88"/>
    </row>
    <row r="427" spans="2:10" ht="13" x14ac:dyDescent="0.15">
      <c r="B427" s="43"/>
      <c r="C427" s="43"/>
      <c r="D427" s="43"/>
      <c r="E427" s="43"/>
      <c r="F427" s="43"/>
      <c r="G427" s="43"/>
      <c r="H427" s="43"/>
      <c r="I427" s="87"/>
      <c r="J427" s="88"/>
    </row>
    <row r="428" spans="2:10" ht="13" x14ac:dyDescent="0.15">
      <c r="B428" s="43"/>
      <c r="C428" s="43"/>
      <c r="D428" s="43"/>
      <c r="E428" s="43"/>
      <c r="F428" s="43"/>
      <c r="G428" s="43"/>
      <c r="H428" s="43"/>
      <c r="I428" s="87"/>
      <c r="J428" s="88"/>
    </row>
    <row r="429" spans="2:10" ht="13" x14ac:dyDescent="0.15">
      <c r="B429" s="43"/>
      <c r="C429" s="43"/>
      <c r="D429" s="43"/>
      <c r="E429" s="43"/>
      <c r="F429" s="43"/>
      <c r="G429" s="43"/>
      <c r="H429" s="43"/>
      <c r="I429" s="87"/>
      <c r="J429" s="88"/>
    </row>
    <row r="430" spans="2:10" ht="13" x14ac:dyDescent="0.15">
      <c r="B430" s="43"/>
      <c r="C430" s="43"/>
      <c r="D430" s="43"/>
      <c r="E430" s="43"/>
      <c r="F430" s="43"/>
      <c r="G430" s="43"/>
      <c r="H430" s="43"/>
      <c r="I430" s="87"/>
      <c r="J430" s="88"/>
    </row>
    <row r="431" spans="2:10" ht="13" x14ac:dyDescent="0.15">
      <c r="B431" s="43"/>
      <c r="C431" s="43"/>
      <c r="D431" s="43"/>
      <c r="E431" s="43"/>
      <c r="F431" s="43"/>
      <c r="G431" s="43"/>
      <c r="H431" s="43"/>
      <c r="I431" s="87"/>
      <c r="J431" s="88"/>
    </row>
    <row r="432" spans="2:10" ht="13" x14ac:dyDescent="0.15">
      <c r="B432" s="43"/>
      <c r="C432" s="43"/>
      <c r="D432" s="43"/>
      <c r="E432" s="43"/>
      <c r="F432" s="43"/>
      <c r="G432" s="43"/>
      <c r="H432" s="43"/>
      <c r="I432" s="87"/>
      <c r="J432" s="88"/>
    </row>
    <row r="433" spans="2:10" ht="13" x14ac:dyDescent="0.15">
      <c r="B433" s="43"/>
      <c r="C433" s="43"/>
      <c r="D433" s="43"/>
      <c r="E433" s="43"/>
      <c r="F433" s="43"/>
      <c r="G433" s="43"/>
      <c r="H433" s="43"/>
      <c r="I433" s="87"/>
      <c r="J433" s="88"/>
    </row>
    <row r="434" spans="2:10" ht="13" x14ac:dyDescent="0.15">
      <c r="B434" s="43"/>
      <c r="C434" s="43"/>
      <c r="D434" s="43"/>
      <c r="E434" s="43"/>
      <c r="F434" s="43"/>
      <c r="G434" s="43"/>
      <c r="H434" s="43"/>
      <c r="I434" s="87"/>
      <c r="J434" s="88"/>
    </row>
    <row r="435" spans="2:10" ht="13" x14ac:dyDescent="0.15">
      <c r="B435" s="43"/>
      <c r="C435" s="43"/>
      <c r="D435" s="43"/>
      <c r="E435" s="43"/>
      <c r="F435" s="43"/>
      <c r="G435" s="43"/>
      <c r="H435" s="43"/>
      <c r="I435" s="87"/>
      <c r="J435" s="88"/>
    </row>
    <row r="436" spans="2:10" ht="13" x14ac:dyDescent="0.15">
      <c r="B436" s="43"/>
      <c r="C436" s="43"/>
      <c r="D436" s="43"/>
      <c r="E436" s="43"/>
      <c r="F436" s="43"/>
      <c r="G436" s="43"/>
      <c r="H436" s="43"/>
      <c r="I436" s="87"/>
      <c r="J436" s="88"/>
    </row>
    <row r="437" spans="2:10" ht="13" x14ac:dyDescent="0.15">
      <c r="B437" s="43"/>
      <c r="C437" s="43"/>
      <c r="D437" s="43"/>
      <c r="E437" s="43"/>
      <c r="F437" s="43"/>
      <c r="G437" s="43"/>
      <c r="H437" s="43"/>
      <c r="I437" s="87"/>
      <c r="J437" s="88"/>
    </row>
    <row r="438" spans="2:10" ht="13" x14ac:dyDescent="0.15">
      <c r="I438" s="85"/>
      <c r="J438" s="86"/>
    </row>
    <row r="439" spans="2:10" ht="13" x14ac:dyDescent="0.15">
      <c r="I439" s="85"/>
      <c r="J439" s="86"/>
    </row>
    <row r="440" spans="2:10" ht="13" x14ac:dyDescent="0.15">
      <c r="I440" s="85"/>
      <c r="J440" s="86"/>
    </row>
    <row r="441" spans="2:10" ht="13" x14ac:dyDescent="0.15">
      <c r="I441" s="85"/>
      <c r="J441" s="86"/>
    </row>
    <row r="442" spans="2:10" ht="13" x14ac:dyDescent="0.15">
      <c r="I442" s="85"/>
      <c r="J442" s="86"/>
    </row>
    <row r="443" spans="2:10" ht="13" x14ac:dyDescent="0.15">
      <c r="I443" s="85"/>
      <c r="J443" s="86"/>
    </row>
    <row r="444" spans="2:10" ht="13" x14ac:dyDescent="0.15">
      <c r="I444" s="85"/>
      <c r="J444" s="86"/>
    </row>
    <row r="445" spans="2:10" ht="13" x14ac:dyDescent="0.15">
      <c r="I445" s="85"/>
      <c r="J445" s="86"/>
    </row>
    <row r="446" spans="2:10" ht="13" x14ac:dyDescent="0.15">
      <c r="I446" s="85"/>
      <c r="J446" s="86"/>
    </row>
    <row r="447" spans="2:10" ht="13" x14ac:dyDescent="0.15">
      <c r="I447" s="85"/>
      <c r="J447" s="86"/>
    </row>
    <row r="448" spans="2:10" ht="13" x14ac:dyDescent="0.15">
      <c r="I448" s="85"/>
      <c r="J448" s="86"/>
    </row>
    <row r="449" spans="9:10" ht="13" x14ac:dyDescent="0.15">
      <c r="I449" s="85"/>
      <c r="J449" s="86"/>
    </row>
    <row r="450" spans="9:10" ht="13" x14ac:dyDescent="0.15">
      <c r="I450" s="85"/>
      <c r="J450" s="86"/>
    </row>
    <row r="451" spans="9:10" ht="13" x14ac:dyDescent="0.15">
      <c r="I451" s="85"/>
      <c r="J451" s="86"/>
    </row>
    <row r="452" spans="9:10" ht="13" x14ac:dyDescent="0.15">
      <c r="I452" s="85"/>
      <c r="J452" s="86"/>
    </row>
    <row r="453" spans="9:10" ht="13" x14ac:dyDescent="0.15">
      <c r="I453" s="85"/>
      <c r="J453" s="86"/>
    </row>
    <row r="454" spans="9:10" ht="13" x14ac:dyDescent="0.15">
      <c r="I454" s="85"/>
      <c r="J454" s="86"/>
    </row>
    <row r="455" spans="9:10" ht="13" x14ac:dyDescent="0.15">
      <c r="I455" s="85"/>
      <c r="J455" s="86"/>
    </row>
    <row r="456" spans="9:10" ht="13" x14ac:dyDescent="0.15">
      <c r="I456" s="85"/>
      <c r="J456" s="86"/>
    </row>
    <row r="457" spans="9:10" ht="13" x14ac:dyDescent="0.15">
      <c r="I457" s="85"/>
      <c r="J457" s="86"/>
    </row>
    <row r="458" spans="9:10" ht="13" x14ac:dyDescent="0.15">
      <c r="I458" s="85"/>
      <c r="J458" s="86"/>
    </row>
    <row r="459" spans="9:10" ht="13" x14ac:dyDescent="0.15">
      <c r="I459" s="85"/>
      <c r="J459" s="86"/>
    </row>
    <row r="460" spans="9:10" ht="13" x14ac:dyDescent="0.15">
      <c r="I460" s="85"/>
      <c r="J460" s="86"/>
    </row>
    <row r="461" spans="9:10" ht="13" x14ac:dyDescent="0.15">
      <c r="I461" s="85"/>
      <c r="J461" s="86"/>
    </row>
    <row r="462" spans="9:10" ht="13" x14ac:dyDescent="0.15">
      <c r="I462" s="85"/>
      <c r="J462" s="86"/>
    </row>
    <row r="463" spans="9:10" ht="13" x14ac:dyDescent="0.15">
      <c r="I463" s="85"/>
      <c r="J463" s="86"/>
    </row>
    <row r="464" spans="9:10" ht="13" x14ac:dyDescent="0.15">
      <c r="I464" s="85"/>
      <c r="J464" s="86"/>
    </row>
    <row r="465" spans="9:10" ht="13" x14ac:dyDescent="0.15">
      <c r="I465" s="85"/>
      <c r="J465" s="86"/>
    </row>
    <row r="466" spans="9:10" ht="13" x14ac:dyDescent="0.15">
      <c r="I466" s="85"/>
      <c r="J466" s="86"/>
    </row>
    <row r="467" spans="9:10" ht="13" x14ac:dyDescent="0.15">
      <c r="I467" s="85"/>
      <c r="J467" s="86"/>
    </row>
    <row r="468" spans="9:10" ht="13" x14ac:dyDescent="0.15">
      <c r="I468" s="85"/>
      <c r="J468" s="86"/>
    </row>
    <row r="469" spans="9:10" ht="13" x14ac:dyDescent="0.15">
      <c r="I469" s="85"/>
      <c r="J469" s="86"/>
    </row>
    <row r="470" spans="9:10" ht="13" x14ac:dyDescent="0.15">
      <c r="I470" s="85"/>
      <c r="J470" s="86"/>
    </row>
    <row r="471" spans="9:10" ht="13" x14ac:dyDescent="0.15">
      <c r="I471" s="85"/>
      <c r="J471" s="86"/>
    </row>
    <row r="472" spans="9:10" ht="13" x14ac:dyDescent="0.15">
      <c r="I472" s="85"/>
      <c r="J472" s="86"/>
    </row>
    <row r="473" spans="9:10" ht="13" x14ac:dyDescent="0.15">
      <c r="I473" s="85"/>
      <c r="J473" s="86"/>
    </row>
    <row r="474" spans="9:10" ht="13" x14ac:dyDescent="0.15">
      <c r="I474" s="85"/>
      <c r="J474" s="86"/>
    </row>
    <row r="475" spans="9:10" ht="13" x14ac:dyDescent="0.15">
      <c r="I475" s="85"/>
      <c r="J475" s="86"/>
    </row>
    <row r="476" spans="9:10" ht="13" x14ac:dyDescent="0.15">
      <c r="I476" s="85"/>
      <c r="J476" s="86"/>
    </row>
    <row r="477" spans="9:10" ht="13" x14ac:dyDescent="0.15">
      <c r="I477" s="85"/>
      <c r="J477" s="86"/>
    </row>
    <row r="478" spans="9:10" ht="13" x14ac:dyDescent="0.15">
      <c r="I478" s="85"/>
      <c r="J478" s="86"/>
    </row>
    <row r="479" spans="9:10" ht="13" x14ac:dyDescent="0.15">
      <c r="I479" s="85"/>
      <c r="J479" s="86"/>
    </row>
    <row r="480" spans="9:10" ht="13" x14ac:dyDescent="0.15">
      <c r="I480" s="85"/>
      <c r="J480" s="86"/>
    </row>
    <row r="481" spans="9:10" ht="13" x14ac:dyDescent="0.15">
      <c r="I481" s="85"/>
      <c r="J481" s="86"/>
    </row>
    <row r="482" spans="9:10" ht="13" x14ac:dyDescent="0.15">
      <c r="I482" s="85"/>
      <c r="J482" s="86"/>
    </row>
    <row r="483" spans="9:10" ht="13" x14ac:dyDescent="0.15">
      <c r="I483" s="85"/>
      <c r="J483" s="86"/>
    </row>
    <row r="484" spans="9:10" ht="13" x14ac:dyDescent="0.15">
      <c r="I484" s="85"/>
      <c r="J484" s="86"/>
    </row>
    <row r="485" spans="9:10" ht="13" x14ac:dyDescent="0.15">
      <c r="I485" s="85"/>
      <c r="J485" s="86"/>
    </row>
    <row r="486" spans="9:10" ht="13" x14ac:dyDescent="0.15">
      <c r="I486" s="85"/>
      <c r="J486" s="86"/>
    </row>
    <row r="487" spans="9:10" ht="13" x14ac:dyDescent="0.15">
      <c r="I487" s="85"/>
      <c r="J487" s="86"/>
    </row>
    <row r="488" spans="9:10" ht="13" x14ac:dyDescent="0.15">
      <c r="I488" s="85"/>
      <c r="J488" s="86"/>
    </row>
    <row r="489" spans="9:10" ht="13" x14ac:dyDescent="0.15">
      <c r="I489" s="85"/>
      <c r="J489" s="86"/>
    </row>
    <row r="490" spans="9:10" ht="13" x14ac:dyDescent="0.15">
      <c r="I490" s="85"/>
      <c r="J490" s="86"/>
    </row>
    <row r="491" spans="9:10" ht="13" x14ac:dyDescent="0.15">
      <c r="I491" s="85"/>
      <c r="J491" s="86"/>
    </row>
    <row r="492" spans="9:10" ht="13" x14ac:dyDescent="0.15">
      <c r="I492" s="85"/>
      <c r="J492" s="86"/>
    </row>
    <row r="493" spans="9:10" ht="13" x14ac:dyDescent="0.15">
      <c r="I493" s="85"/>
      <c r="J493" s="86"/>
    </row>
    <row r="494" spans="9:10" ht="13" x14ac:dyDescent="0.15">
      <c r="I494" s="85"/>
      <c r="J494" s="86"/>
    </row>
    <row r="495" spans="9:10" ht="13" x14ac:dyDescent="0.15">
      <c r="I495" s="85"/>
      <c r="J495" s="86"/>
    </row>
    <row r="496" spans="9:10" ht="13" x14ac:dyDescent="0.15">
      <c r="I496" s="85"/>
      <c r="J496" s="86"/>
    </row>
    <row r="497" spans="9:10" ht="13" x14ac:dyDescent="0.15">
      <c r="I497" s="85"/>
      <c r="J497" s="86"/>
    </row>
    <row r="498" spans="9:10" ht="13" x14ac:dyDescent="0.15">
      <c r="I498" s="85"/>
      <c r="J498" s="86"/>
    </row>
    <row r="499" spans="9:10" ht="13" x14ac:dyDescent="0.15">
      <c r="I499" s="85"/>
      <c r="J499" s="86"/>
    </row>
    <row r="500" spans="9:10" ht="13" x14ac:dyDescent="0.15">
      <c r="I500" s="85"/>
      <c r="J500" s="86"/>
    </row>
    <row r="501" spans="9:10" ht="13" x14ac:dyDescent="0.15">
      <c r="I501" s="85"/>
      <c r="J501" s="86"/>
    </row>
    <row r="502" spans="9:10" ht="13" x14ac:dyDescent="0.15">
      <c r="I502" s="85"/>
      <c r="J502" s="86"/>
    </row>
    <row r="503" spans="9:10" ht="13" x14ac:dyDescent="0.15">
      <c r="I503" s="85"/>
      <c r="J503" s="86"/>
    </row>
    <row r="504" spans="9:10" ht="13" x14ac:dyDescent="0.15">
      <c r="I504" s="85"/>
      <c r="J504" s="86"/>
    </row>
    <row r="505" spans="9:10" ht="13" x14ac:dyDescent="0.15">
      <c r="I505" s="85"/>
      <c r="J505" s="86"/>
    </row>
    <row r="506" spans="9:10" ht="13" x14ac:dyDescent="0.15">
      <c r="I506" s="85"/>
      <c r="J506" s="86"/>
    </row>
    <row r="507" spans="9:10" ht="13" x14ac:dyDescent="0.15">
      <c r="I507" s="85"/>
      <c r="J507" s="86"/>
    </row>
    <row r="508" spans="9:10" ht="13" x14ac:dyDescent="0.15">
      <c r="I508" s="85"/>
      <c r="J508" s="86"/>
    </row>
    <row r="509" spans="9:10" ht="13" x14ac:dyDescent="0.15">
      <c r="I509" s="85"/>
      <c r="J509" s="86"/>
    </row>
    <row r="510" spans="9:10" ht="13" x14ac:dyDescent="0.15">
      <c r="I510" s="85"/>
      <c r="J510" s="86"/>
    </row>
    <row r="511" spans="9:10" ht="13" x14ac:dyDescent="0.15">
      <c r="I511" s="85"/>
      <c r="J511" s="86"/>
    </row>
    <row r="512" spans="9:10" ht="13" x14ac:dyDescent="0.15">
      <c r="I512" s="85"/>
      <c r="J512" s="86"/>
    </row>
    <row r="513" spans="9:10" ht="13" x14ac:dyDescent="0.15">
      <c r="I513" s="85"/>
      <c r="J513" s="86"/>
    </row>
    <row r="514" spans="9:10" ht="13" x14ac:dyDescent="0.15">
      <c r="I514" s="85"/>
      <c r="J514" s="86"/>
    </row>
    <row r="515" spans="9:10" ht="13" x14ac:dyDescent="0.15">
      <c r="I515" s="85"/>
      <c r="J515" s="86"/>
    </row>
    <row r="516" spans="9:10" ht="13" x14ac:dyDescent="0.15">
      <c r="I516" s="85"/>
      <c r="J516" s="86"/>
    </row>
    <row r="517" spans="9:10" ht="13" x14ac:dyDescent="0.15">
      <c r="I517" s="85"/>
      <c r="J517" s="86"/>
    </row>
    <row r="518" spans="9:10" ht="13" x14ac:dyDescent="0.15">
      <c r="I518" s="85"/>
      <c r="J518" s="86"/>
    </row>
    <row r="519" spans="9:10" ht="13" x14ac:dyDescent="0.15">
      <c r="I519" s="85"/>
      <c r="J519" s="86"/>
    </row>
    <row r="520" spans="9:10" ht="13" x14ac:dyDescent="0.15">
      <c r="I520" s="85"/>
      <c r="J520" s="86"/>
    </row>
    <row r="521" spans="9:10" ht="13" x14ac:dyDescent="0.15">
      <c r="I521" s="85"/>
      <c r="J521" s="86"/>
    </row>
    <row r="522" spans="9:10" ht="13" x14ac:dyDescent="0.15">
      <c r="I522" s="85"/>
      <c r="J522" s="86"/>
    </row>
    <row r="523" spans="9:10" ht="13" x14ac:dyDescent="0.15">
      <c r="I523" s="85"/>
      <c r="J523" s="86"/>
    </row>
    <row r="524" spans="9:10" ht="13" x14ac:dyDescent="0.15">
      <c r="I524" s="85"/>
      <c r="J524" s="86"/>
    </row>
    <row r="525" spans="9:10" ht="13" x14ac:dyDescent="0.15">
      <c r="I525" s="85"/>
      <c r="J525" s="86"/>
    </row>
    <row r="526" spans="9:10" ht="13" x14ac:dyDescent="0.15">
      <c r="I526" s="85"/>
      <c r="J526" s="86"/>
    </row>
    <row r="527" spans="9:10" ht="13" x14ac:dyDescent="0.15">
      <c r="I527" s="85"/>
      <c r="J527" s="86"/>
    </row>
    <row r="528" spans="9:10" ht="13" x14ac:dyDescent="0.15">
      <c r="I528" s="85"/>
      <c r="J528" s="86"/>
    </row>
    <row r="529" spans="9:10" ht="13" x14ac:dyDescent="0.15">
      <c r="I529" s="85"/>
      <c r="J529" s="86"/>
    </row>
    <row r="530" spans="9:10" ht="13" x14ac:dyDescent="0.15">
      <c r="I530" s="85"/>
      <c r="J530" s="86"/>
    </row>
    <row r="531" spans="9:10" ht="13" x14ac:dyDescent="0.15">
      <c r="I531" s="85"/>
      <c r="J531" s="86"/>
    </row>
    <row r="532" spans="9:10" ht="13" x14ac:dyDescent="0.15">
      <c r="I532" s="85"/>
      <c r="J532" s="86"/>
    </row>
    <row r="533" spans="9:10" ht="13" x14ac:dyDescent="0.15">
      <c r="I533" s="85"/>
      <c r="J533" s="86"/>
    </row>
    <row r="534" spans="9:10" ht="13" x14ac:dyDescent="0.15">
      <c r="I534" s="85"/>
      <c r="J534" s="86"/>
    </row>
    <row r="535" spans="9:10" ht="13" x14ac:dyDescent="0.15">
      <c r="I535" s="85"/>
      <c r="J535" s="86"/>
    </row>
    <row r="536" spans="9:10" ht="13" x14ac:dyDescent="0.15">
      <c r="I536" s="85"/>
      <c r="J536" s="86"/>
    </row>
    <row r="537" spans="9:10" ht="13" x14ac:dyDescent="0.15">
      <c r="I537" s="85"/>
      <c r="J537" s="86"/>
    </row>
    <row r="538" spans="9:10" ht="13" x14ac:dyDescent="0.15">
      <c r="I538" s="85"/>
      <c r="J538" s="86"/>
    </row>
    <row r="539" spans="9:10" ht="13" x14ac:dyDescent="0.15">
      <c r="I539" s="85"/>
      <c r="J539" s="86"/>
    </row>
    <row r="540" spans="9:10" ht="13" x14ac:dyDescent="0.15">
      <c r="I540" s="85"/>
      <c r="J540" s="86"/>
    </row>
    <row r="541" spans="9:10" ht="13" x14ac:dyDescent="0.15">
      <c r="I541" s="85"/>
      <c r="J541" s="86"/>
    </row>
    <row r="542" spans="9:10" ht="13" x14ac:dyDescent="0.15">
      <c r="I542" s="85"/>
      <c r="J542" s="86"/>
    </row>
    <row r="543" spans="9:10" ht="13" x14ac:dyDescent="0.15">
      <c r="I543" s="85"/>
      <c r="J543" s="86"/>
    </row>
    <row r="544" spans="9:10" ht="13" x14ac:dyDescent="0.15">
      <c r="I544" s="85"/>
      <c r="J544" s="86"/>
    </row>
    <row r="545" spans="9:10" ht="13" x14ac:dyDescent="0.15">
      <c r="I545" s="85"/>
      <c r="J545" s="86"/>
    </row>
    <row r="546" spans="9:10" ht="13" x14ac:dyDescent="0.15">
      <c r="I546" s="85"/>
      <c r="J546" s="86"/>
    </row>
    <row r="547" spans="9:10" ht="13" x14ac:dyDescent="0.15">
      <c r="I547" s="85"/>
      <c r="J547" s="86"/>
    </row>
    <row r="548" spans="9:10" ht="13" x14ac:dyDescent="0.15">
      <c r="I548" s="85"/>
      <c r="J548" s="86"/>
    </row>
    <row r="549" spans="9:10" ht="13" x14ac:dyDescent="0.15">
      <c r="I549" s="85"/>
      <c r="J549" s="86"/>
    </row>
    <row r="550" spans="9:10" ht="13" x14ac:dyDescent="0.15">
      <c r="I550" s="85"/>
      <c r="J550" s="86"/>
    </row>
    <row r="551" spans="9:10" ht="13" x14ac:dyDescent="0.15">
      <c r="I551" s="85"/>
      <c r="J551" s="86"/>
    </row>
    <row r="552" spans="9:10" ht="13" x14ac:dyDescent="0.15">
      <c r="I552" s="85"/>
      <c r="J552" s="86"/>
    </row>
    <row r="553" spans="9:10" ht="13" x14ac:dyDescent="0.15">
      <c r="I553" s="85"/>
      <c r="J553" s="86"/>
    </row>
    <row r="554" spans="9:10" ht="13" x14ac:dyDescent="0.15">
      <c r="I554" s="85"/>
      <c r="J554" s="86"/>
    </row>
    <row r="555" spans="9:10" ht="13" x14ac:dyDescent="0.15">
      <c r="I555" s="85"/>
      <c r="J555" s="86"/>
    </row>
    <row r="556" spans="9:10" ht="13" x14ac:dyDescent="0.15">
      <c r="I556" s="85"/>
      <c r="J556" s="86"/>
    </row>
    <row r="557" spans="9:10" ht="13" x14ac:dyDescent="0.15">
      <c r="I557" s="85"/>
      <c r="J557" s="86"/>
    </row>
    <row r="558" spans="9:10" ht="13" x14ac:dyDescent="0.15">
      <c r="I558" s="85"/>
      <c r="J558" s="86"/>
    </row>
    <row r="559" spans="9:10" ht="13" x14ac:dyDescent="0.15">
      <c r="I559" s="85"/>
      <c r="J559" s="86"/>
    </row>
    <row r="560" spans="9:10" ht="13" x14ac:dyDescent="0.15">
      <c r="I560" s="85"/>
      <c r="J560" s="86"/>
    </row>
    <row r="561" spans="9:10" ht="13" x14ac:dyDescent="0.15">
      <c r="I561" s="85"/>
      <c r="J561" s="86"/>
    </row>
    <row r="562" spans="9:10" ht="13" x14ac:dyDescent="0.15">
      <c r="I562" s="85"/>
      <c r="J562" s="86"/>
    </row>
    <row r="563" spans="9:10" ht="13" x14ac:dyDescent="0.15">
      <c r="I563" s="85"/>
      <c r="J563" s="86"/>
    </row>
    <row r="564" spans="9:10" ht="13" x14ac:dyDescent="0.15">
      <c r="I564" s="85"/>
      <c r="J564" s="86"/>
    </row>
    <row r="565" spans="9:10" ht="13" x14ac:dyDescent="0.15">
      <c r="I565" s="85"/>
      <c r="J565" s="86"/>
    </row>
    <row r="566" spans="9:10" ht="13" x14ac:dyDescent="0.15">
      <c r="I566" s="85"/>
      <c r="J566" s="86"/>
    </row>
    <row r="567" spans="9:10" ht="13" x14ac:dyDescent="0.15">
      <c r="I567" s="85"/>
      <c r="J567" s="86"/>
    </row>
    <row r="568" spans="9:10" ht="13" x14ac:dyDescent="0.15">
      <c r="I568" s="85"/>
      <c r="J568" s="86"/>
    </row>
    <row r="569" spans="9:10" ht="13" x14ac:dyDescent="0.15">
      <c r="I569" s="85"/>
      <c r="J569" s="86"/>
    </row>
    <row r="570" spans="9:10" ht="13" x14ac:dyDescent="0.15">
      <c r="I570" s="85"/>
      <c r="J570" s="86"/>
    </row>
    <row r="571" spans="9:10" ht="13" x14ac:dyDescent="0.15">
      <c r="I571" s="85"/>
      <c r="J571" s="86"/>
    </row>
    <row r="572" spans="9:10" ht="13" x14ac:dyDescent="0.15">
      <c r="I572" s="85"/>
      <c r="J572" s="86"/>
    </row>
    <row r="573" spans="9:10" ht="13" x14ac:dyDescent="0.15">
      <c r="I573" s="85"/>
      <c r="J573" s="86"/>
    </row>
    <row r="574" spans="9:10" ht="13" x14ac:dyDescent="0.15">
      <c r="I574" s="85"/>
      <c r="J574" s="86"/>
    </row>
    <row r="575" spans="9:10" ht="13" x14ac:dyDescent="0.15">
      <c r="I575" s="85"/>
      <c r="J575" s="86"/>
    </row>
    <row r="576" spans="9:10" ht="13" x14ac:dyDescent="0.15">
      <c r="I576" s="85"/>
      <c r="J576" s="86"/>
    </row>
    <row r="577" spans="9:10" ht="13" x14ac:dyDescent="0.15">
      <c r="I577" s="85"/>
      <c r="J577" s="86"/>
    </row>
    <row r="578" spans="9:10" ht="13" x14ac:dyDescent="0.15">
      <c r="I578" s="85"/>
      <c r="J578" s="86"/>
    </row>
    <row r="579" spans="9:10" ht="13" x14ac:dyDescent="0.15">
      <c r="I579" s="85"/>
      <c r="J579" s="86"/>
    </row>
    <row r="580" spans="9:10" ht="13" x14ac:dyDescent="0.15">
      <c r="I580" s="85"/>
      <c r="J580" s="86"/>
    </row>
    <row r="581" spans="9:10" ht="13" x14ac:dyDescent="0.15">
      <c r="I581" s="85"/>
      <c r="J581" s="86"/>
    </row>
    <row r="582" spans="9:10" ht="13" x14ac:dyDescent="0.15">
      <c r="I582" s="85"/>
      <c r="J582" s="86"/>
    </row>
    <row r="583" spans="9:10" ht="13" x14ac:dyDescent="0.15">
      <c r="I583" s="85"/>
      <c r="J583" s="86"/>
    </row>
    <row r="584" spans="9:10" ht="13" x14ac:dyDescent="0.15">
      <c r="I584" s="85"/>
      <c r="J584" s="86"/>
    </row>
    <row r="585" spans="9:10" ht="13" x14ac:dyDescent="0.15">
      <c r="I585" s="85"/>
      <c r="J585" s="86"/>
    </row>
    <row r="586" spans="9:10" ht="13" x14ac:dyDescent="0.15">
      <c r="I586" s="85"/>
      <c r="J586" s="86"/>
    </row>
    <row r="587" spans="9:10" ht="13" x14ac:dyDescent="0.15">
      <c r="I587" s="85"/>
      <c r="J587" s="86"/>
    </row>
    <row r="588" spans="9:10" ht="13" x14ac:dyDescent="0.15">
      <c r="I588" s="85"/>
      <c r="J588" s="86"/>
    </row>
    <row r="589" spans="9:10" ht="13" x14ac:dyDescent="0.15">
      <c r="I589" s="85"/>
      <c r="J589" s="86"/>
    </row>
    <row r="590" spans="9:10" ht="13" x14ac:dyDescent="0.15">
      <c r="I590" s="85"/>
      <c r="J590" s="86"/>
    </row>
    <row r="591" spans="9:10" ht="13" x14ac:dyDescent="0.15">
      <c r="I591" s="85"/>
      <c r="J591" s="86"/>
    </row>
    <row r="592" spans="9:10" ht="13" x14ac:dyDescent="0.15">
      <c r="I592" s="85"/>
      <c r="J592" s="86"/>
    </row>
    <row r="593" spans="9:10" ht="13" x14ac:dyDescent="0.15">
      <c r="I593" s="85"/>
      <c r="J593" s="86"/>
    </row>
    <row r="594" spans="9:10" ht="13" x14ac:dyDescent="0.15">
      <c r="I594" s="85"/>
      <c r="J594" s="86"/>
    </row>
    <row r="595" spans="9:10" ht="13" x14ac:dyDescent="0.15">
      <c r="I595" s="85"/>
      <c r="J595" s="86"/>
    </row>
    <row r="596" spans="9:10" ht="13" x14ac:dyDescent="0.15">
      <c r="I596" s="85"/>
      <c r="J596" s="86"/>
    </row>
    <row r="597" spans="9:10" ht="13" x14ac:dyDescent="0.15">
      <c r="I597" s="85"/>
      <c r="J597" s="86"/>
    </row>
    <row r="598" spans="9:10" ht="13" x14ac:dyDescent="0.15">
      <c r="I598" s="85"/>
      <c r="J598" s="86"/>
    </row>
    <row r="599" spans="9:10" ht="13" x14ac:dyDescent="0.15">
      <c r="I599" s="85"/>
      <c r="J599" s="86"/>
    </row>
    <row r="600" spans="9:10" ht="13" x14ac:dyDescent="0.15">
      <c r="I600" s="85"/>
      <c r="J600" s="86"/>
    </row>
    <row r="601" spans="9:10" ht="13" x14ac:dyDescent="0.15">
      <c r="I601" s="85"/>
      <c r="J601" s="86"/>
    </row>
    <row r="602" spans="9:10" ht="13" x14ac:dyDescent="0.15">
      <c r="I602" s="85"/>
      <c r="J602" s="86"/>
    </row>
    <row r="603" spans="9:10" ht="13" x14ac:dyDescent="0.15">
      <c r="I603" s="85"/>
      <c r="J603" s="86"/>
    </row>
    <row r="604" spans="9:10" ht="13" x14ac:dyDescent="0.15">
      <c r="I604" s="85"/>
      <c r="J604" s="86"/>
    </row>
    <row r="605" spans="9:10" ht="13" x14ac:dyDescent="0.15">
      <c r="I605" s="85"/>
      <c r="J605" s="86"/>
    </row>
    <row r="606" spans="9:10" ht="13" x14ac:dyDescent="0.15">
      <c r="I606" s="85"/>
      <c r="J606" s="86"/>
    </row>
    <row r="607" spans="9:10" ht="13" x14ac:dyDescent="0.15">
      <c r="I607" s="85"/>
      <c r="J607" s="86"/>
    </row>
    <row r="608" spans="9:10" ht="13" x14ac:dyDescent="0.15">
      <c r="I608" s="85"/>
      <c r="J608" s="86"/>
    </row>
    <row r="609" spans="9:10" ht="13" x14ac:dyDescent="0.15">
      <c r="I609" s="85"/>
      <c r="J609" s="86"/>
    </row>
    <row r="610" spans="9:10" ht="13" x14ac:dyDescent="0.15">
      <c r="I610" s="85"/>
      <c r="J610" s="86"/>
    </row>
    <row r="611" spans="9:10" ht="13" x14ac:dyDescent="0.15">
      <c r="I611" s="85"/>
      <c r="J611" s="86"/>
    </row>
    <row r="612" spans="9:10" ht="13" x14ac:dyDescent="0.15">
      <c r="I612" s="85"/>
      <c r="J612" s="86"/>
    </row>
    <row r="613" spans="9:10" ht="13" x14ac:dyDescent="0.15">
      <c r="I613" s="85"/>
      <c r="J613" s="86"/>
    </row>
    <row r="614" spans="9:10" ht="13" x14ac:dyDescent="0.15">
      <c r="I614" s="85"/>
      <c r="J614" s="86"/>
    </row>
    <row r="615" spans="9:10" ht="13" x14ac:dyDescent="0.15">
      <c r="I615" s="85"/>
      <c r="J615" s="86"/>
    </row>
    <row r="616" spans="9:10" ht="13" x14ac:dyDescent="0.15">
      <c r="I616" s="85"/>
      <c r="J616" s="86"/>
    </row>
    <row r="617" spans="9:10" ht="13" x14ac:dyDescent="0.15">
      <c r="I617" s="85"/>
      <c r="J617" s="86"/>
    </row>
    <row r="618" spans="9:10" ht="13" x14ac:dyDescent="0.15">
      <c r="I618" s="85"/>
      <c r="J618" s="86"/>
    </row>
    <row r="619" spans="9:10" ht="13" x14ac:dyDescent="0.15">
      <c r="I619" s="85"/>
      <c r="J619" s="86"/>
    </row>
    <row r="620" spans="9:10" ht="13" x14ac:dyDescent="0.15">
      <c r="I620" s="85"/>
      <c r="J620" s="86"/>
    </row>
    <row r="621" spans="9:10" ht="13" x14ac:dyDescent="0.15">
      <c r="I621" s="85"/>
      <c r="J621" s="86"/>
    </row>
    <row r="622" spans="9:10" ht="13" x14ac:dyDescent="0.15">
      <c r="I622" s="85"/>
      <c r="J622" s="86"/>
    </row>
    <row r="623" spans="9:10" ht="13" x14ac:dyDescent="0.15">
      <c r="I623" s="85"/>
      <c r="J623" s="86"/>
    </row>
    <row r="624" spans="9:10" ht="13" x14ac:dyDescent="0.15">
      <c r="I624" s="85"/>
      <c r="J624" s="86"/>
    </row>
    <row r="625" spans="9:10" ht="13" x14ac:dyDescent="0.15">
      <c r="I625" s="85"/>
      <c r="J625" s="86"/>
    </row>
    <row r="626" spans="9:10" ht="13" x14ac:dyDescent="0.15">
      <c r="I626" s="85"/>
      <c r="J626" s="86"/>
    </row>
    <row r="627" spans="9:10" ht="13" x14ac:dyDescent="0.15">
      <c r="I627" s="85"/>
      <c r="J627" s="86"/>
    </row>
    <row r="628" spans="9:10" ht="13" x14ac:dyDescent="0.15">
      <c r="I628" s="85"/>
      <c r="J628" s="86"/>
    </row>
    <row r="629" spans="9:10" ht="13" x14ac:dyDescent="0.15">
      <c r="I629" s="85"/>
      <c r="J629" s="86"/>
    </row>
    <row r="630" spans="9:10" ht="13" x14ac:dyDescent="0.15">
      <c r="I630" s="85"/>
      <c r="J630" s="86"/>
    </row>
    <row r="631" spans="9:10" ht="13" x14ac:dyDescent="0.15">
      <c r="I631" s="85"/>
      <c r="J631" s="86"/>
    </row>
    <row r="632" spans="9:10" ht="13" x14ac:dyDescent="0.15">
      <c r="I632" s="85"/>
      <c r="J632" s="86"/>
    </row>
    <row r="633" spans="9:10" ht="13" x14ac:dyDescent="0.15">
      <c r="I633" s="85"/>
      <c r="J633" s="86"/>
    </row>
    <row r="634" spans="9:10" ht="13" x14ac:dyDescent="0.15">
      <c r="I634" s="85"/>
      <c r="J634" s="86"/>
    </row>
    <row r="635" spans="9:10" ht="13" x14ac:dyDescent="0.15">
      <c r="I635" s="85"/>
      <c r="J635" s="86"/>
    </row>
    <row r="636" spans="9:10" ht="13" x14ac:dyDescent="0.15">
      <c r="I636" s="85"/>
      <c r="J636" s="86"/>
    </row>
    <row r="637" spans="9:10" ht="13" x14ac:dyDescent="0.15">
      <c r="I637" s="85"/>
      <c r="J637" s="86"/>
    </row>
    <row r="638" spans="9:10" ht="13" x14ac:dyDescent="0.15">
      <c r="I638" s="85"/>
      <c r="J638" s="86"/>
    </row>
    <row r="639" spans="9:10" ht="13" x14ac:dyDescent="0.15">
      <c r="I639" s="85"/>
      <c r="J639" s="86"/>
    </row>
    <row r="640" spans="9:10" ht="13" x14ac:dyDescent="0.15">
      <c r="I640" s="85"/>
      <c r="J640" s="86"/>
    </row>
    <row r="641" spans="9:10" ht="13" x14ac:dyDescent="0.15">
      <c r="I641" s="85"/>
      <c r="J641" s="86"/>
    </row>
    <row r="642" spans="9:10" ht="13" x14ac:dyDescent="0.15">
      <c r="I642" s="85"/>
      <c r="J642" s="86"/>
    </row>
    <row r="643" spans="9:10" ht="13" x14ac:dyDescent="0.15">
      <c r="I643" s="85"/>
      <c r="J643" s="86"/>
    </row>
    <row r="644" spans="9:10" ht="13" x14ac:dyDescent="0.15">
      <c r="I644" s="85"/>
      <c r="J644" s="86"/>
    </row>
    <row r="645" spans="9:10" ht="13" x14ac:dyDescent="0.15">
      <c r="I645" s="85"/>
      <c r="J645" s="86"/>
    </row>
    <row r="646" spans="9:10" ht="13" x14ac:dyDescent="0.15">
      <c r="I646" s="85"/>
      <c r="J646" s="86"/>
    </row>
    <row r="647" spans="9:10" ht="13" x14ac:dyDescent="0.15">
      <c r="I647" s="85"/>
      <c r="J647" s="86"/>
    </row>
    <row r="648" spans="9:10" ht="13" x14ac:dyDescent="0.15">
      <c r="I648" s="85"/>
      <c r="J648" s="86"/>
    </row>
    <row r="649" spans="9:10" ht="13" x14ac:dyDescent="0.15">
      <c r="I649" s="85"/>
      <c r="J649" s="86"/>
    </row>
    <row r="650" spans="9:10" ht="13" x14ac:dyDescent="0.15">
      <c r="I650" s="85"/>
      <c r="J650" s="86"/>
    </row>
    <row r="651" spans="9:10" ht="13" x14ac:dyDescent="0.15">
      <c r="I651" s="85"/>
      <c r="J651" s="86"/>
    </row>
    <row r="652" spans="9:10" ht="13" x14ac:dyDescent="0.15">
      <c r="I652" s="85"/>
      <c r="J652" s="86"/>
    </row>
    <row r="653" spans="9:10" ht="13" x14ac:dyDescent="0.15">
      <c r="I653" s="85"/>
      <c r="J653" s="86"/>
    </row>
    <row r="654" spans="9:10" ht="13" x14ac:dyDescent="0.15">
      <c r="I654" s="85"/>
      <c r="J654" s="86"/>
    </row>
    <row r="655" spans="9:10" ht="13" x14ac:dyDescent="0.15">
      <c r="I655" s="85"/>
      <c r="J655" s="86"/>
    </row>
    <row r="656" spans="9:10" ht="13" x14ac:dyDescent="0.15">
      <c r="I656" s="85"/>
      <c r="J656" s="86"/>
    </row>
    <row r="657" spans="9:10" ht="13" x14ac:dyDescent="0.15">
      <c r="I657" s="85"/>
      <c r="J657" s="86"/>
    </row>
    <row r="658" spans="9:10" ht="13" x14ac:dyDescent="0.15">
      <c r="I658" s="85"/>
      <c r="J658" s="86"/>
    </row>
    <row r="659" spans="9:10" ht="13" x14ac:dyDescent="0.15">
      <c r="I659" s="85"/>
      <c r="J659" s="86"/>
    </row>
    <row r="660" spans="9:10" ht="13" x14ac:dyDescent="0.15">
      <c r="I660" s="85"/>
      <c r="J660" s="86"/>
    </row>
    <row r="661" spans="9:10" ht="13" x14ac:dyDescent="0.15">
      <c r="I661" s="85"/>
      <c r="J661" s="86"/>
    </row>
    <row r="662" spans="9:10" ht="13" x14ac:dyDescent="0.15">
      <c r="I662" s="85"/>
      <c r="J662" s="86"/>
    </row>
    <row r="663" spans="9:10" ht="13" x14ac:dyDescent="0.15">
      <c r="I663" s="85"/>
      <c r="J663" s="86"/>
    </row>
    <row r="664" spans="9:10" ht="13" x14ac:dyDescent="0.15">
      <c r="I664" s="85"/>
      <c r="J664" s="86"/>
    </row>
    <row r="665" spans="9:10" ht="13" x14ac:dyDescent="0.15">
      <c r="I665" s="85"/>
      <c r="J665" s="86"/>
    </row>
    <row r="666" spans="9:10" ht="13" x14ac:dyDescent="0.15">
      <c r="I666" s="85"/>
      <c r="J666" s="86"/>
    </row>
    <row r="667" spans="9:10" ht="13" x14ac:dyDescent="0.15">
      <c r="I667" s="85"/>
      <c r="J667" s="86"/>
    </row>
    <row r="668" spans="9:10" ht="13" x14ac:dyDescent="0.15">
      <c r="I668" s="85"/>
      <c r="J668" s="86"/>
    </row>
    <row r="669" spans="9:10" ht="13" x14ac:dyDescent="0.15">
      <c r="I669" s="85"/>
      <c r="J669" s="86"/>
    </row>
    <row r="670" spans="9:10" ht="13" x14ac:dyDescent="0.15">
      <c r="I670" s="85"/>
      <c r="J670" s="86"/>
    </row>
    <row r="671" spans="9:10" ht="13" x14ac:dyDescent="0.15">
      <c r="I671" s="85"/>
      <c r="J671" s="86"/>
    </row>
    <row r="672" spans="9:10" ht="13" x14ac:dyDescent="0.15">
      <c r="I672" s="85"/>
      <c r="J672" s="86"/>
    </row>
    <row r="673" spans="9:10" ht="13" x14ac:dyDescent="0.15">
      <c r="I673" s="85"/>
      <c r="J673" s="86"/>
    </row>
    <row r="674" spans="9:10" ht="13" x14ac:dyDescent="0.15">
      <c r="I674" s="85"/>
      <c r="J674" s="86"/>
    </row>
    <row r="675" spans="9:10" ht="13" x14ac:dyDescent="0.15">
      <c r="I675" s="85"/>
      <c r="J675" s="86"/>
    </row>
    <row r="676" spans="9:10" ht="13" x14ac:dyDescent="0.15">
      <c r="I676" s="85"/>
      <c r="J676" s="86"/>
    </row>
    <row r="677" spans="9:10" ht="13" x14ac:dyDescent="0.15">
      <c r="I677" s="85"/>
      <c r="J677" s="86"/>
    </row>
    <row r="678" spans="9:10" ht="13" x14ac:dyDescent="0.15">
      <c r="I678" s="85"/>
      <c r="J678" s="86"/>
    </row>
    <row r="679" spans="9:10" ht="13" x14ac:dyDescent="0.15">
      <c r="I679" s="85"/>
      <c r="J679" s="86"/>
    </row>
    <row r="680" spans="9:10" ht="13" x14ac:dyDescent="0.15">
      <c r="I680" s="85"/>
      <c r="J680" s="86"/>
    </row>
    <row r="681" spans="9:10" ht="13" x14ac:dyDescent="0.15">
      <c r="I681" s="85"/>
      <c r="J681" s="86"/>
    </row>
    <row r="682" spans="9:10" ht="13" x14ac:dyDescent="0.15">
      <c r="I682" s="85"/>
      <c r="J682" s="86"/>
    </row>
    <row r="683" spans="9:10" ht="13" x14ac:dyDescent="0.15">
      <c r="I683" s="85"/>
      <c r="J683" s="86"/>
    </row>
    <row r="684" spans="9:10" ht="13" x14ac:dyDescent="0.15">
      <c r="I684" s="85"/>
      <c r="J684" s="86"/>
    </row>
    <row r="685" spans="9:10" ht="13" x14ac:dyDescent="0.15">
      <c r="I685" s="85"/>
      <c r="J685" s="86"/>
    </row>
    <row r="686" spans="9:10" ht="13" x14ac:dyDescent="0.15">
      <c r="I686" s="85"/>
      <c r="J686" s="86"/>
    </row>
    <row r="687" spans="9:10" ht="13" x14ac:dyDescent="0.15">
      <c r="I687" s="85"/>
      <c r="J687" s="86"/>
    </row>
    <row r="688" spans="9:10" ht="13" x14ac:dyDescent="0.15">
      <c r="I688" s="85"/>
      <c r="J688" s="86"/>
    </row>
    <row r="689" spans="9:10" ht="13" x14ac:dyDescent="0.15">
      <c r="I689" s="85"/>
      <c r="J689" s="86"/>
    </row>
    <row r="690" spans="9:10" ht="13" x14ac:dyDescent="0.15">
      <c r="I690" s="85"/>
      <c r="J690" s="86"/>
    </row>
    <row r="691" spans="9:10" ht="13" x14ac:dyDescent="0.15">
      <c r="I691" s="85"/>
      <c r="J691" s="86"/>
    </row>
    <row r="692" spans="9:10" ht="13" x14ac:dyDescent="0.15">
      <c r="I692" s="85"/>
      <c r="J692" s="86"/>
    </row>
    <row r="693" spans="9:10" ht="13" x14ac:dyDescent="0.15">
      <c r="I693" s="85"/>
      <c r="J693" s="86"/>
    </row>
    <row r="694" spans="9:10" ht="13" x14ac:dyDescent="0.15">
      <c r="I694" s="85"/>
      <c r="J694" s="86"/>
    </row>
    <row r="695" spans="9:10" ht="13" x14ac:dyDescent="0.15">
      <c r="I695" s="85"/>
      <c r="J695" s="86"/>
    </row>
    <row r="696" spans="9:10" ht="13" x14ac:dyDescent="0.15">
      <c r="I696" s="85"/>
      <c r="J696" s="86"/>
    </row>
    <row r="697" spans="9:10" ht="13" x14ac:dyDescent="0.15">
      <c r="I697" s="85"/>
      <c r="J697" s="86"/>
    </row>
    <row r="698" spans="9:10" ht="13" x14ac:dyDescent="0.15">
      <c r="I698" s="85"/>
      <c r="J698" s="86"/>
    </row>
    <row r="699" spans="9:10" ht="13" x14ac:dyDescent="0.15">
      <c r="I699" s="85"/>
      <c r="J699" s="86"/>
    </row>
    <row r="700" spans="9:10" ht="13" x14ac:dyDescent="0.15">
      <c r="I700" s="85"/>
      <c r="J700" s="86"/>
    </row>
    <row r="701" spans="9:10" ht="13" x14ac:dyDescent="0.15">
      <c r="I701" s="85"/>
      <c r="J701" s="86"/>
    </row>
    <row r="702" spans="9:10" ht="13" x14ac:dyDescent="0.15">
      <c r="I702" s="85"/>
      <c r="J702" s="86"/>
    </row>
    <row r="703" spans="9:10" ht="13" x14ac:dyDescent="0.15">
      <c r="I703" s="85"/>
      <c r="J703" s="86"/>
    </row>
    <row r="704" spans="9:10" ht="13" x14ac:dyDescent="0.15">
      <c r="I704" s="85"/>
      <c r="J704" s="86"/>
    </row>
    <row r="705" spans="9:10" ht="13" x14ac:dyDescent="0.15">
      <c r="I705" s="85"/>
      <c r="J705" s="86"/>
    </row>
    <row r="706" spans="9:10" ht="13" x14ac:dyDescent="0.15">
      <c r="I706" s="85"/>
      <c r="J706" s="86"/>
    </row>
    <row r="707" spans="9:10" ht="13" x14ac:dyDescent="0.15">
      <c r="I707" s="85"/>
      <c r="J707" s="86"/>
    </row>
    <row r="708" spans="9:10" ht="13" x14ac:dyDescent="0.15">
      <c r="I708" s="85"/>
      <c r="J708" s="86"/>
    </row>
    <row r="709" spans="9:10" ht="13" x14ac:dyDescent="0.15">
      <c r="I709" s="85"/>
      <c r="J709" s="86"/>
    </row>
    <row r="710" spans="9:10" ht="13" x14ac:dyDescent="0.15">
      <c r="I710" s="85"/>
      <c r="J710" s="86"/>
    </row>
    <row r="711" spans="9:10" ht="13" x14ac:dyDescent="0.15">
      <c r="I711" s="85"/>
      <c r="J711" s="86"/>
    </row>
    <row r="712" spans="9:10" ht="13" x14ac:dyDescent="0.15">
      <c r="I712" s="85"/>
      <c r="J712" s="86"/>
    </row>
    <row r="713" spans="9:10" ht="13" x14ac:dyDescent="0.15">
      <c r="I713" s="85"/>
      <c r="J713" s="86"/>
    </row>
    <row r="714" spans="9:10" ht="13" x14ac:dyDescent="0.15">
      <c r="I714" s="85"/>
      <c r="J714" s="86"/>
    </row>
    <row r="715" spans="9:10" ht="13" x14ac:dyDescent="0.15">
      <c r="I715" s="85"/>
      <c r="J715" s="86"/>
    </row>
    <row r="716" spans="9:10" ht="13" x14ac:dyDescent="0.15">
      <c r="I716" s="85"/>
      <c r="J716" s="86"/>
    </row>
    <row r="717" spans="9:10" ht="13" x14ac:dyDescent="0.15">
      <c r="I717" s="85"/>
      <c r="J717" s="86"/>
    </row>
    <row r="718" spans="9:10" ht="13" x14ac:dyDescent="0.15">
      <c r="I718" s="85"/>
      <c r="J718" s="86"/>
    </row>
    <row r="719" spans="9:10" ht="13" x14ac:dyDescent="0.15">
      <c r="I719" s="85"/>
      <c r="J719" s="86"/>
    </row>
    <row r="720" spans="9:10" ht="13" x14ac:dyDescent="0.15">
      <c r="I720" s="85"/>
      <c r="J720" s="86"/>
    </row>
    <row r="721" spans="9:10" ht="13" x14ac:dyDescent="0.15">
      <c r="I721" s="85"/>
      <c r="J721" s="86"/>
    </row>
    <row r="722" spans="9:10" ht="13" x14ac:dyDescent="0.15">
      <c r="I722" s="85"/>
      <c r="J722" s="86"/>
    </row>
    <row r="723" spans="9:10" ht="13" x14ac:dyDescent="0.15">
      <c r="I723" s="85"/>
      <c r="J723" s="86"/>
    </row>
    <row r="724" spans="9:10" ht="13" x14ac:dyDescent="0.15">
      <c r="I724" s="85"/>
      <c r="J724" s="86"/>
    </row>
    <row r="725" spans="9:10" ht="13" x14ac:dyDescent="0.15">
      <c r="I725" s="85"/>
      <c r="J725" s="86"/>
    </row>
    <row r="726" spans="9:10" ht="13" x14ac:dyDescent="0.15">
      <c r="I726" s="85"/>
      <c r="J726" s="86"/>
    </row>
    <row r="727" spans="9:10" ht="13" x14ac:dyDescent="0.15">
      <c r="I727" s="85"/>
      <c r="J727" s="86"/>
    </row>
    <row r="728" spans="9:10" ht="13" x14ac:dyDescent="0.15">
      <c r="I728" s="85"/>
      <c r="J728" s="86"/>
    </row>
    <row r="729" spans="9:10" ht="13" x14ac:dyDescent="0.15">
      <c r="I729" s="85"/>
      <c r="J729" s="86"/>
    </row>
    <row r="730" spans="9:10" ht="13" x14ac:dyDescent="0.15">
      <c r="I730" s="85"/>
      <c r="J730" s="86"/>
    </row>
    <row r="731" spans="9:10" ht="13" x14ac:dyDescent="0.15">
      <c r="I731" s="85"/>
      <c r="J731" s="86"/>
    </row>
    <row r="732" spans="9:10" ht="13" x14ac:dyDescent="0.15">
      <c r="I732" s="85"/>
      <c r="J732" s="86"/>
    </row>
    <row r="733" spans="9:10" ht="13" x14ac:dyDescent="0.15">
      <c r="I733" s="85"/>
      <c r="J733" s="86"/>
    </row>
    <row r="734" spans="9:10" ht="13" x14ac:dyDescent="0.15">
      <c r="I734" s="85"/>
      <c r="J734" s="86"/>
    </row>
    <row r="735" spans="9:10" ht="13" x14ac:dyDescent="0.15">
      <c r="I735" s="85"/>
      <c r="J735" s="86"/>
    </row>
    <row r="736" spans="9:10" ht="13" x14ac:dyDescent="0.15">
      <c r="I736" s="85"/>
      <c r="J736" s="86"/>
    </row>
    <row r="737" spans="9:10" ht="13" x14ac:dyDescent="0.15">
      <c r="I737" s="85"/>
      <c r="J737" s="86"/>
    </row>
    <row r="738" spans="9:10" ht="13" x14ac:dyDescent="0.15">
      <c r="I738" s="85"/>
      <c r="J738" s="86"/>
    </row>
    <row r="739" spans="9:10" ht="13" x14ac:dyDescent="0.15">
      <c r="I739" s="85"/>
      <c r="J739" s="86"/>
    </row>
    <row r="740" spans="9:10" ht="13" x14ac:dyDescent="0.15">
      <c r="I740" s="85"/>
      <c r="J740" s="86"/>
    </row>
    <row r="741" spans="9:10" ht="13" x14ac:dyDescent="0.15">
      <c r="I741" s="85"/>
      <c r="J741" s="86"/>
    </row>
    <row r="742" spans="9:10" ht="13" x14ac:dyDescent="0.15">
      <c r="I742" s="85"/>
      <c r="J742" s="86"/>
    </row>
    <row r="743" spans="9:10" ht="13" x14ac:dyDescent="0.15">
      <c r="I743" s="85"/>
      <c r="J743" s="86"/>
    </row>
    <row r="744" spans="9:10" ht="13" x14ac:dyDescent="0.15">
      <c r="I744" s="85"/>
      <c r="J744" s="86"/>
    </row>
    <row r="745" spans="9:10" ht="13" x14ac:dyDescent="0.15">
      <c r="I745" s="85"/>
      <c r="J745" s="86"/>
    </row>
    <row r="746" spans="9:10" ht="13" x14ac:dyDescent="0.15">
      <c r="I746" s="85"/>
      <c r="J746" s="86"/>
    </row>
    <row r="747" spans="9:10" ht="13" x14ac:dyDescent="0.15">
      <c r="I747" s="85"/>
      <c r="J747" s="86"/>
    </row>
    <row r="748" spans="9:10" ht="13" x14ac:dyDescent="0.15">
      <c r="I748" s="85"/>
      <c r="J748" s="86"/>
    </row>
    <row r="749" spans="9:10" ht="13" x14ac:dyDescent="0.15">
      <c r="I749" s="85"/>
      <c r="J749" s="86"/>
    </row>
    <row r="750" spans="9:10" ht="13" x14ac:dyDescent="0.15">
      <c r="I750" s="85"/>
      <c r="J750" s="86"/>
    </row>
    <row r="751" spans="9:10" ht="13" x14ac:dyDescent="0.15">
      <c r="I751" s="85"/>
      <c r="J751" s="86"/>
    </row>
    <row r="752" spans="9:10" ht="13" x14ac:dyDescent="0.15">
      <c r="I752" s="85"/>
      <c r="J752" s="86"/>
    </row>
    <row r="753" spans="9:10" ht="13" x14ac:dyDescent="0.15">
      <c r="I753" s="85"/>
      <c r="J753" s="86"/>
    </row>
    <row r="754" spans="9:10" ht="13" x14ac:dyDescent="0.15">
      <c r="I754" s="85"/>
      <c r="J754" s="86"/>
    </row>
    <row r="755" spans="9:10" ht="13" x14ac:dyDescent="0.15">
      <c r="I755" s="85"/>
      <c r="J755" s="86"/>
    </row>
    <row r="756" spans="9:10" ht="13" x14ac:dyDescent="0.15">
      <c r="I756" s="85"/>
      <c r="J756" s="86"/>
    </row>
    <row r="757" spans="9:10" ht="13" x14ac:dyDescent="0.15">
      <c r="I757" s="85"/>
      <c r="J757" s="86"/>
    </row>
    <row r="758" spans="9:10" ht="13" x14ac:dyDescent="0.15">
      <c r="I758" s="85"/>
      <c r="J758" s="86"/>
    </row>
    <row r="759" spans="9:10" ht="13" x14ac:dyDescent="0.15">
      <c r="I759" s="85"/>
      <c r="J759" s="86"/>
    </row>
    <row r="760" spans="9:10" ht="13" x14ac:dyDescent="0.15">
      <c r="I760" s="85"/>
      <c r="J760" s="86"/>
    </row>
    <row r="761" spans="9:10" ht="13" x14ac:dyDescent="0.15">
      <c r="I761" s="85"/>
      <c r="J761" s="86"/>
    </row>
    <row r="762" spans="9:10" ht="13" x14ac:dyDescent="0.15">
      <c r="I762" s="85"/>
      <c r="J762" s="86"/>
    </row>
    <row r="763" spans="9:10" ht="13" x14ac:dyDescent="0.15">
      <c r="I763" s="85"/>
      <c r="J763" s="86"/>
    </row>
    <row r="764" spans="9:10" ht="13" x14ac:dyDescent="0.15">
      <c r="I764" s="85"/>
      <c r="J764" s="86"/>
    </row>
    <row r="765" spans="9:10" ht="13" x14ac:dyDescent="0.15">
      <c r="I765" s="85"/>
      <c r="J765" s="86"/>
    </row>
    <row r="766" spans="9:10" ht="13" x14ac:dyDescent="0.15">
      <c r="I766" s="85"/>
      <c r="J766" s="86"/>
    </row>
    <row r="767" spans="9:10" ht="13" x14ac:dyDescent="0.15">
      <c r="I767" s="85"/>
      <c r="J767" s="86"/>
    </row>
    <row r="768" spans="9:10" ht="13" x14ac:dyDescent="0.15">
      <c r="I768" s="85"/>
      <c r="J768" s="86"/>
    </row>
    <row r="769" spans="9:10" ht="13" x14ac:dyDescent="0.15">
      <c r="I769" s="85"/>
      <c r="J769" s="86"/>
    </row>
    <row r="770" spans="9:10" ht="13" x14ac:dyDescent="0.15">
      <c r="I770" s="85"/>
      <c r="J770" s="86"/>
    </row>
    <row r="771" spans="9:10" ht="13" x14ac:dyDescent="0.15">
      <c r="I771" s="85"/>
      <c r="J771" s="86"/>
    </row>
    <row r="772" spans="9:10" ht="13" x14ac:dyDescent="0.15">
      <c r="I772" s="85"/>
      <c r="J772" s="86"/>
    </row>
    <row r="773" spans="9:10" ht="13" x14ac:dyDescent="0.15">
      <c r="I773" s="85"/>
      <c r="J773" s="86"/>
    </row>
    <row r="774" spans="9:10" ht="13" x14ac:dyDescent="0.15">
      <c r="I774" s="85"/>
      <c r="J774" s="86"/>
    </row>
    <row r="775" spans="9:10" ht="13" x14ac:dyDescent="0.15">
      <c r="I775" s="85"/>
      <c r="J775" s="86"/>
    </row>
    <row r="776" spans="9:10" ht="13" x14ac:dyDescent="0.15">
      <c r="I776" s="85"/>
      <c r="J776" s="86"/>
    </row>
    <row r="777" spans="9:10" ht="13" x14ac:dyDescent="0.15">
      <c r="I777" s="85"/>
      <c r="J777" s="86"/>
    </row>
    <row r="778" spans="9:10" ht="13" x14ac:dyDescent="0.15">
      <c r="I778" s="85"/>
      <c r="J778" s="86"/>
    </row>
    <row r="779" spans="9:10" ht="13" x14ac:dyDescent="0.15">
      <c r="I779" s="85"/>
      <c r="J779" s="86"/>
    </row>
    <row r="780" spans="9:10" ht="13" x14ac:dyDescent="0.15">
      <c r="I780" s="85"/>
      <c r="J780" s="86"/>
    </row>
    <row r="781" spans="9:10" ht="13" x14ac:dyDescent="0.15">
      <c r="I781" s="85"/>
      <c r="J781" s="86"/>
    </row>
    <row r="782" spans="9:10" ht="13" x14ac:dyDescent="0.15">
      <c r="I782" s="85"/>
      <c r="J782" s="86"/>
    </row>
    <row r="783" spans="9:10" ht="13" x14ac:dyDescent="0.15">
      <c r="I783" s="85"/>
      <c r="J783" s="86"/>
    </row>
    <row r="784" spans="9:10" ht="13" x14ac:dyDescent="0.15">
      <c r="I784" s="85"/>
      <c r="J784" s="86"/>
    </row>
    <row r="785" spans="9:10" ht="13" x14ac:dyDescent="0.15">
      <c r="I785" s="85"/>
      <c r="J785" s="86"/>
    </row>
    <row r="786" spans="9:10" ht="13" x14ac:dyDescent="0.15">
      <c r="I786" s="85"/>
      <c r="J786" s="86"/>
    </row>
    <row r="787" spans="9:10" ht="13" x14ac:dyDescent="0.15">
      <c r="I787" s="85"/>
      <c r="J787" s="86"/>
    </row>
    <row r="788" spans="9:10" ht="13" x14ac:dyDescent="0.15">
      <c r="I788" s="85"/>
      <c r="J788" s="86"/>
    </row>
    <row r="789" spans="9:10" ht="13" x14ac:dyDescent="0.15">
      <c r="I789" s="85"/>
      <c r="J789" s="86"/>
    </row>
    <row r="790" spans="9:10" ht="13" x14ac:dyDescent="0.15">
      <c r="I790" s="85"/>
      <c r="J790" s="86"/>
    </row>
    <row r="791" spans="9:10" ht="13" x14ac:dyDescent="0.15">
      <c r="I791" s="85"/>
      <c r="J791" s="86"/>
    </row>
    <row r="792" spans="9:10" ht="13" x14ac:dyDescent="0.15">
      <c r="I792" s="85"/>
      <c r="J792" s="86"/>
    </row>
    <row r="793" spans="9:10" ht="13" x14ac:dyDescent="0.15">
      <c r="I793" s="85"/>
      <c r="J793" s="86"/>
    </row>
    <row r="794" spans="9:10" ht="13" x14ac:dyDescent="0.15">
      <c r="I794" s="85"/>
      <c r="J794" s="86"/>
    </row>
    <row r="795" spans="9:10" ht="13" x14ac:dyDescent="0.15">
      <c r="I795" s="85"/>
      <c r="J795" s="86"/>
    </row>
    <row r="796" spans="9:10" ht="13" x14ac:dyDescent="0.15">
      <c r="I796" s="85"/>
      <c r="J796" s="86"/>
    </row>
    <row r="797" spans="9:10" ht="13" x14ac:dyDescent="0.15">
      <c r="I797" s="85"/>
      <c r="J797" s="86"/>
    </row>
    <row r="798" spans="9:10" ht="13" x14ac:dyDescent="0.15">
      <c r="I798" s="85"/>
      <c r="J798" s="86"/>
    </row>
    <row r="799" spans="9:10" ht="13" x14ac:dyDescent="0.15">
      <c r="I799" s="85"/>
      <c r="J799" s="86"/>
    </row>
    <row r="800" spans="9:10" ht="13" x14ac:dyDescent="0.15">
      <c r="I800" s="85"/>
      <c r="J800" s="86"/>
    </row>
    <row r="801" spans="9:10" ht="13" x14ac:dyDescent="0.15">
      <c r="I801" s="85"/>
      <c r="J801" s="86"/>
    </row>
    <row r="802" spans="9:10" ht="13" x14ac:dyDescent="0.15">
      <c r="I802" s="85"/>
      <c r="J802" s="86"/>
    </row>
    <row r="803" spans="9:10" ht="13" x14ac:dyDescent="0.15">
      <c r="I803" s="85"/>
      <c r="J803" s="86"/>
    </row>
    <row r="804" spans="9:10" ht="13" x14ac:dyDescent="0.15">
      <c r="I804" s="85"/>
      <c r="J804" s="86"/>
    </row>
    <row r="805" spans="9:10" ht="13" x14ac:dyDescent="0.15">
      <c r="I805" s="85"/>
      <c r="J805" s="86"/>
    </row>
    <row r="806" spans="9:10" ht="13" x14ac:dyDescent="0.15">
      <c r="I806" s="85"/>
      <c r="J806" s="86"/>
    </row>
    <row r="807" spans="9:10" ht="13" x14ac:dyDescent="0.15">
      <c r="I807" s="85"/>
      <c r="J807" s="86"/>
    </row>
    <row r="808" spans="9:10" ht="13" x14ac:dyDescent="0.15">
      <c r="I808" s="85"/>
      <c r="J808" s="86"/>
    </row>
    <row r="809" spans="9:10" ht="13" x14ac:dyDescent="0.15">
      <c r="I809" s="85"/>
      <c r="J809" s="86"/>
    </row>
    <row r="810" spans="9:10" ht="13" x14ac:dyDescent="0.15">
      <c r="I810" s="85"/>
      <c r="J810" s="86"/>
    </row>
    <row r="811" spans="9:10" ht="13" x14ac:dyDescent="0.15">
      <c r="I811" s="85"/>
      <c r="J811" s="86"/>
    </row>
    <row r="812" spans="9:10" ht="13" x14ac:dyDescent="0.15">
      <c r="I812" s="85"/>
      <c r="J812" s="86"/>
    </row>
    <row r="813" spans="9:10" ht="13" x14ac:dyDescent="0.15">
      <c r="I813" s="85"/>
      <c r="J813" s="86"/>
    </row>
    <row r="814" spans="9:10" ht="13" x14ac:dyDescent="0.15">
      <c r="I814" s="85"/>
      <c r="J814" s="86"/>
    </row>
    <row r="815" spans="9:10" ht="13" x14ac:dyDescent="0.15">
      <c r="I815" s="85"/>
      <c r="J815" s="86"/>
    </row>
    <row r="816" spans="9:10" ht="13" x14ac:dyDescent="0.15">
      <c r="I816" s="85"/>
      <c r="J816" s="86"/>
    </row>
    <row r="817" spans="9:10" ht="13" x14ac:dyDescent="0.15">
      <c r="I817" s="85"/>
      <c r="J817" s="86"/>
    </row>
    <row r="818" spans="9:10" ht="13" x14ac:dyDescent="0.15">
      <c r="I818" s="85"/>
      <c r="J818" s="86"/>
    </row>
    <row r="819" spans="9:10" ht="13" x14ac:dyDescent="0.15">
      <c r="I819" s="85"/>
      <c r="J819" s="86"/>
    </row>
    <row r="820" spans="9:10" ht="13" x14ac:dyDescent="0.15">
      <c r="I820" s="85"/>
      <c r="J820" s="86"/>
    </row>
    <row r="821" spans="9:10" ht="13" x14ac:dyDescent="0.15">
      <c r="I821" s="85"/>
      <c r="J821" s="86"/>
    </row>
    <row r="822" spans="9:10" ht="13" x14ac:dyDescent="0.15">
      <c r="I822" s="85"/>
      <c r="J822" s="86"/>
    </row>
    <row r="823" spans="9:10" ht="13" x14ac:dyDescent="0.15">
      <c r="I823" s="85"/>
      <c r="J823" s="86"/>
    </row>
    <row r="824" spans="9:10" ht="13" x14ac:dyDescent="0.15">
      <c r="I824" s="85"/>
      <c r="J824" s="86"/>
    </row>
    <row r="825" spans="9:10" ht="13" x14ac:dyDescent="0.15">
      <c r="I825" s="85"/>
      <c r="J825" s="86"/>
    </row>
    <row r="826" spans="9:10" ht="13" x14ac:dyDescent="0.15">
      <c r="I826" s="85"/>
      <c r="J826" s="86"/>
    </row>
    <row r="827" spans="9:10" ht="13" x14ac:dyDescent="0.15">
      <c r="I827" s="85"/>
      <c r="J827" s="86"/>
    </row>
    <row r="828" spans="9:10" ht="13" x14ac:dyDescent="0.15">
      <c r="I828" s="85"/>
      <c r="J828" s="86"/>
    </row>
    <row r="829" spans="9:10" ht="13" x14ac:dyDescent="0.15">
      <c r="I829" s="85"/>
      <c r="J829" s="86"/>
    </row>
    <row r="830" spans="9:10" ht="13" x14ac:dyDescent="0.15">
      <c r="I830" s="85"/>
      <c r="J830" s="86"/>
    </row>
    <row r="831" spans="9:10" ht="13" x14ac:dyDescent="0.15">
      <c r="I831" s="85"/>
      <c r="J831" s="86"/>
    </row>
    <row r="832" spans="9:10" ht="13" x14ac:dyDescent="0.15">
      <c r="I832" s="85"/>
      <c r="J832" s="86"/>
    </row>
    <row r="833" spans="9:10" ht="13" x14ac:dyDescent="0.15">
      <c r="I833" s="85"/>
      <c r="J833" s="86"/>
    </row>
    <row r="834" spans="9:10" ht="13" x14ac:dyDescent="0.15">
      <c r="I834" s="85"/>
      <c r="J834" s="86"/>
    </row>
    <row r="835" spans="9:10" ht="13" x14ac:dyDescent="0.15">
      <c r="I835" s="85"/>
      <c r="J835" s="86"/>
    </row>
    <row r="836" spans="9:10" ht="13" x14ac:dyDescent="0.15">
      <c r="I836" s="85"/>
      <c r="J836" s="86"/>
    </row>
    <row r="837" spans="9:10" ht="13" x14ac:dyDescent="0.15">
      <c r="I837" s="85"/>
      <c r="J837" s="86"/>
    </row>
    <row r="838" spans="9:10" ht="13" x14ac:dyDescent="0.15">
      <c r="I838" s="85"/>
      <c r="J838" s="86"/>
    </row>
    <row r="839" spans="9:10" ht="13" x14ac:dyDescent="0.15">
      <c r="I839" s="85"/>
      <c r="J839" s="86"/>
    </row>
    <row r="840" spans="9:10" ht="13" x14ac:dyDescent="0.15">
      <c r="I840" s="85"/>
      <c r="J840" s="86"/>
    </row>
    <row r="841" spans="9:10" ht="13" x14ac:dyDescent="0.15">
      <c r="I841" s="85"/>
      <c r="J841" s="86"/>
    </row>
    <row r="842" spans="9:10" ht="13" x14ac:dyDescent="0.15">
      <c r="I842" s="85"/>
      <c r="J842" s="86"/>
    </row>
    <row r="843" spans="9:10" ht="13" x14ac:dyDescent="0.15">
      <c r="I843" s="85"/>
      <c r="J843" s="86"/>
    </row>
    <row r="844" spans="9:10" ht="13" x14ac:dyDescent="0.15">
      <c r="I844" s="85"/>
      <c r="J844" s="86"/>
    </row>
    <row r="845" spans="9:10" ht="13" x14ac:dyDescent="0.15">
      <c r="I845" s="85"/>
      <c r="J845" s="86"/>
    </row>
    <row r="846" spans="9:10" ht="13" x14ac:dyDescent="0.15">
      <c r="I846" s="85"/>
      <c r="J846" s="86"/>
    </row>
    <row r="847" spans="9:10" ht="13" x14ac:dyDescent="0.15">
      <c r="I847" s="85"/>
      <c r="J847" s="86"/>
    </row>
    <row r="848" spans="9:10" ht="13" x14ac:dyDescent="0.15">
      <c r="I848" s="85"/>
      <c r="J848" s="86"/>
    </row>
    <row r="849" spans="9:10" ht="13" x14ac:dyDescent="0.15">
      <c r="I849" s="85"/>
      <c r="J849" s="86"/>
    </row>
    <row r="850" spans="9:10" ht="13" x14ac:dyDescent="0.15">
      <c r="I850" s="85"/>
      <c r="J850" s="86"/>
    </row>
    <row r="851" spans="9:10" ht="13" x14ac:dyDescent="0.15">
      <c r="I851" s="85"/>
      <c r="J851" s="86"/>
    </row>
    <row r="852" spans="9:10" ht="13" x14ac:dyDescent="0.15">
      <c r="I852" s="85"/>
      <c r="J852" s="86"/>
    </row>
    <row r="853" spans="9:10" ht="13" x14ac:dyDescent="0.15">
      <c r="I853" s="85"/>
      <c r="J853" s="86"/>
    </row>
    <row r="854" spans="9:10" ht="13" x14ac:dyDescent="0.15">
      <c r="I854" s="85"/>
      <c r="J854" s="86"/>
    </row>
    <row r="855" spans="9:10" ht="13" x14ac:dyDescent="0.15">
      <c r="I855" s="85"/>
      <c r="J855" s="86"/>
    </row>
    <row r="856" spans="9:10" ht="13" x14ac:dyDescent="0.15">
      <c r="I856" s="85"/>
      <c r="J856" s="86"/>
    </row>
    <row r="857" spans="9:10" ht="13" x14ac:dyDescent="0.15">
      <c r="I857" s="85"/>
      <c r="J857" s="86"/>
    </row>
    <row r="858" spans="9:10" ht="13" x14ac:dyDescent="0.15">
      <c r="I858" s="85"/>
      <c r="J858" s="86"/>
    </row>
    <row r="859" spans="9:10" ht="13" x14ac:dyDescent="0.15">
      <c r="I859" s="85"/>
      <c r="J859" s="86"/>
    </row>
    <row r="860" spans="9:10" ht="13" x14ac:dyDescent="0.15">
      <c r="I860" s="85"/>
      <c r="J860" s="86"/>
    </row>
    <row r="861" spans="9:10" ht="13" x14ac:dyDescent="0.15">
      <c r="I861" s="85"/>
      <c r="J861" s="86"/>
    </row>
    <row r="862" spans="9:10" ht="13" x14ac:dyDescent="0.15">
      <c r="I862" s="85"/>
      <c r="J862" s="86"/>
    </row>
    <row r="863" spans="9:10" ht="13" x14ac:dyDescent="0.15">
      <c r="I863" s="85"/>
      <c r="J863" s="86"/>
    </row>
    <row r="864" spans="9:10" ht="13" x14ac:dyDescent="0.15">
      <c r="I864" s="85"/>
      <c r="J864" s="86"/>
    </row>
    <row r="865" spans="9:10" ht="13" x14ac:dyDescent="0.15">
      <c r="I865" s="85"/>
      <c r="J865" s="86"/>
    </row>
    <row r="866" spans="9:10" ht="13" x14ac:dyDescent="0.15">
      <c r="I866" s="85"/>
      <c r="J866" s="86"/>
    </row>
    <row r="867" spans="9:10" ht="13" x14ac:dyDescent="0.15">
      <c r="I867" s="85"/>
      <c r="J867" s="86"/>
    </row>
    <row r="868" spans="9:10" ht="13" x14ac:dyDescent="0.15">
      <c r="I868" s="85"/>
      <c r="J868" s="86"/>
    </row>
    <row r="869" spans="9:10" ht="13" x14ac:dyDescent="0.15">
      <c r="I869" s="85"/>
      <c r="J869" s="86"/>
    </row>
    <row r="870" spans="9:10" ht="13" x14ac:dyDescent="0.15">
      <c r="I870" s="85"/>
      <c r="J870" s="86"/>
    </row>
    <row r="871" spans="9:10" ht="13" x14ac:dyDescent="0.15">
      <c r="I871" s="85"/>
      <c r="J871" s="86"/>
    </row>
    <row r="872" spans="9:10" ht="13" x14ac:dyDescent="0.15">
      <c r="I872" s="85"/>
      <c r="J872" s="86"/>
    </row>
    <row r="873" spans="9:10" ht="13" x14ac:dyDescent="0.15">
      <c r="I873" s="85"/>
      <c r="J873" s="86"/>
    </row>
    <row r="874" spans="9:10" ht="13" x14ac:dyDescent="0.15">
      <c r="I874" s="85"/>
      <c r="J874" s="86"/>
    </row>
    <row r="875" spans="9:10" ht="13" x14ac:dyDescent="0.15">
      <c r="I875" s="85"/>
      <c r="J875" s="86"/>
    </row>
    <row r="876" spans="9:10" ht="13" x14ac:dyDescent="0.15">
      <c r="I876" s="85"/>
      <c r="J876" s="86"/>
    </row>
    <row r="877" spans="9:10" ht="13" x14ac:dyDescent="0.15">
      <c r="I877" s="85"/>
      <c r="J877" s="86"/>
    </row>
    <row r="878" spans="9:10" ht="13" x14ac:dyDescent="0.15">
      <c r="I878" s="85"/>
      <c r="J878" s="86"/>
    </row>
    <row r="879" spans="9:10" ht="13" x14ac:dyDescent="0.15">
      <c r="I879" s="85"/>
      <c r="J879" s="86"/>
    </row>
    <row r="880" spans="9:10" ht="13" x14ac:dyDescent="0.15">
      <c r="I880" s="85"/>
      <c r="J880" s="86"/>
    </row>
    <row r="881" spans="9:10" ht="13" x14ac:dyDescent="0.15">
      <c r="I881" s="85"/>
      <c r="J881" s="86"/>
    </row>
    <row r="882" spans="9:10" ht="13" x14ac:dyDescent="0.15">
      <c r="I882" s="85"/>
      <c r="J882" s="86"/>
    </row>
    <row r="883" spans="9:10" ht="13" x14ac:dyDescent="0.15">
      <c r="I883" s="85"/>
      <c r="J883" s="86"/>
    </row>
    <row r="884" spans="9:10" ht="13" x14ac:dyDescent="0.15">
      <c r="I884" s="85"/>
      <c r="J884" s="86"/>
    </row>
    <row r="885" spans="9:10" ht="13" x14ac:dyDescent="0.15">
      <c r="I885" s="85"/>
      <c r="J885" s="86"/>
    </row>
    <row r="886" spans="9:10" ht="13" x14ac:dyDescent="0.15">
      <c r="I886" s="85"/>
      <c r="J886" s="86"/>
    </row>
    <row r="887" spans="9:10" ht="13" x14ac:dyDescent="0.15">
      <c r="I887" s="85"/>
      <c r="J887" s="86"/>
    </row>
    <row r="888" spans="9:10" ht="13" x14ac:dyDescent="0.15">
      <c r="I888" s="85"/>
      <c r="J888" s="86"/>
    </row>
    <row r="889" spans="9:10" ht="13" x14ac:dyDescent="0.15">
      <c r="I889" s="85"/>
      <c r="J889" s="86"/>
    </row>
    <row r="890" spans="9:10" ht="13" x14ac:dyDescent="0.15">
      <c r="I890" s="85"/>
      <c r="J890" s="86"/>
    </row>
    <row r="891" spans="9:10" ht="13" x14ac:dyDescent="0.15">
      <c r="I891" s="85"/>
      <c r="J891" s="86"/>
    </row>
    <row r="892" spans="9:10" ht="13" x14ac:dyDescent="0.15">
      <c r="I892" s="85"/>
      <c r="J892" s="86"/>
    </row>
    <row r="893" spans="9:10" ht="13" x14ac:dyDescent="0.15">
      <c r="I893" s="85"/>
      <c r="J893" s="86"/>
    </row>
    <row r="894" spans="9:10" ht="13" x14ac:dyDescent="0.15">
      <c r="I894" s="85"/>
      <c r="J894" s="86"/>
    </row>
    <row r="895" spans="9:10" ht="13" x14ac:dyDescent="0.15">
      <c r="I895" s="85"/>
      <c r="J895" s="86"/>
    </row>
    <row r="896" spans="9:10" ht="13" x14ac:dyDescent="0.15">
      <c r="I896" s="85"/>
      <c r="J896" s="86"/>
    </row>
    <row r="897" spans="9:10" ht="13" x14ac:dyDescent="0.15">
      <c r="I897" s="85"/>
      <c r="J897" s="86"/>
    </row>
    <row r="898" spans="9:10" ht="13" x14ac:dyDescent="0.15">
      <c r="I898" s="85"/>
      <c r="J898" s="86"/>
    </row>
    <row r="899" spans="9:10" ht="13" x14ac:dyDescent="0.15">
      <c r="I899" s="85"/>
      <c r="J899" s="86"/>
    </row>
    <row r="900" spans="9:10" ht="13" x14ac:dyDescent="0.15">
      <c r="I900" s="85"/>
      <c r="J900" s="86"/>
    </row>
    <row r="901" spans="9:10" ht="13" x14ac:dyDescent="0.15">
      <c r="I901" s="85"/>
      <c r="J901" s="86"/>
    </row>
    <row r="902" spans="9:10" ht="13" x14ac:dyDescent="0.15">
      <c r="I902" s="85"/>
      <c r="J902" s="86"/>
    </row>
    <row r="903" spans="9:10" ht="13" x14ac:dyDescent="0.15">
      <c r="I903" s="85"/>
      <c r="J903" s="86"/>
    </row>
    <row r="904" spans="9:10" ht="13" x14ac:dyDescent="0.15">
      <c r="I904" s="85"/>
      <c r="J904" s="86"/>
    </row>
    <row r="905" spans="9:10" ht="13" x14ac:dyDescent="0.15">
      <c r="I905" s="85"/>
      <c r="J905" s="86"/>
    </row>
    <row r="906" spans="9:10" ht="13" x14ac:dyDescent="0.15">
      <c r="I906" s="85"/>
      <c r="J906" s="86"/>
    </row>
    <row r="907" spans="9:10" ht="13" x14ac:dyDescent="0.15">
      <c r="I907" s="85"/>
      <c r="J907" s="86"/>
    </row>
    <row r="908" spans="9:10" ht="13" x14ac:dyDescent="0.15">
      <c r="I908" s="85"/>
      <c r="J908" s="86"/>
    </row>
    <row r="909" spans="9:10" ht="13" x14ac:dyDescent="0.15">
      <c r="I909" s="85"/>
      <c r="J909" s="86"/>
    </row>
    <row r="910" spans="9:10" ht="13" x14ac:dyDescent="0.15">
      <c r="I910" s="85"/>
      <c r="J910" s="86"/>
    </row>
    <row r="911" spans="9:10" ht="13" x14ac:dyDescent="0.15">
      <c r="I911" s="85"/>
      <c r="J911" s="86"/>
    </row>
    <row r="912" spans="9:10" ht="13" x14ac:dyDescent="0.15">
      <c r="I912" s="85"/>
      <c r="J912" s="86"/>
    </row>
    <row r="913" spans="9:10" ht="13" x14ac:dyDescent="0.15">
      <c r="I913" s="85"/>
      <c r="J913" s="86"/>
    </row>
    <row r="914" spans="9:10" ht="13" x14ac:dyDescent="0.15">
      <c r="I914" s="85"/>
      <c r="J914" s="86"/>
    </row>
    <row r="915" spans="9:10" ht="13" x14ac:dyDescent="0.15">
      <c r="I915" s="85"/>
      <c r="J915" s="86"/>
    </row>
    <row r="916" spans="9:10" ht="13" x14ac:dyDescent="0.15">
      <c r="I916" s="85"/>
      <c r="J916" s="86"/>
    </row>
    <row r="917" spans="9:10" ht="13" x14ac:dyDescent="0.15">
      <c r="I917" s="85"/>
      <c r="J917" s="86"/>
    </row>
    <row r="918" spans="9:10" ht="13" x14ac:dyDescent="0.15">
      <c r="I918" s="85"/>
      <c r="J918" s="86"/>
    </row>
    <row r="919" spans="9:10" ht="13" x14ac:dyDescent="0.15">
      <c r="I919" s="85"/>
      <c r="J919" s="86"/>
    </row>
    <row r="920" spans="9:10" ht="13" x14ac:dyDescent="0.15">
      <c r="I920" s="85"/>
      <c r="J920" s="86"/>
    </row>
    <row r="921" spans="9:10" ht="13" x14ac:dyDescent="0.15">
      <c r="I921" s="85"/>
      <c r="J921" s="86"/>
    </row>
    <row r="922" spans="9:10" ht="13" x14ac:dyDescent="0.15">
      <c r="I922" s="85"/>
      <c r="J922" s="86"/>
    </row>
    <row r="923" spans="9:10" ht="13" x14ac:dyDescent="0.15">
      <c r="I923" s="85"/>
      <c r="J923" s="86"/>
    </row>
    <row r="924" spans="9:10" ht="13" x14ac:dyDescent="0.15">
      <c r="I924" s="85"/>
      <c r="J924" s="86"/>
    </row>
    <row r="925" spans="9:10" ht="13" x14ac:dyDescent="0.15">
      <c r="I925" s="85"/>
      <c r="J925" s="86"/>
    </row>
    <row r="926" spans="9:10" ht="13" x14ac:dyDescent="0.15">
      <c r="I926" s="85"/>
      <c r="J926" s="86"/>
    </row>
    <row r="927" spans="9:10" ht="13" x14ac:dyDescent="0.15">
      <c r="I927" s="85"/>
      <c r="J927" s="86"/>
    </row>
    <row r="928" spans="9:10" ht="13" x14ac:dyDescent="0.15">
      <c r="I928" s="85"/>
      <c r="J928" s="86"/>
    </row>
    <row r="929" spans="9:10" ht="13" x14ac:dyDescent="0.15">
      <c r="I929" s="85"/>
      <c r="J929" s="86"/>
    </row>
    <row r="930" spans="9:10" ht="13" x14ac:dyDescent="0.15">
      <c r="I930" s="85"/>
      <c r="J930" s="86"/>
    </row>
    <row r="931" spans="9:10" ht="13" x14ac:dyDescent="0.15">
      <c r="I931" s="85"/>
      <c r="J931" s="86"/>
    </row>
    <row r="932" spans="9:10" ht="13" x14ac:dyDescent="0.15">
      <c r="I932" s="85"/>
      <c r="J932" s="86"/>
    </row>
    <row r="933" spans="9:10" ht="13" x14ac:dyDescent="0.15">
      <c r="I933" s="85"/>
      <c r="J933" s="86"/>
    </row>
    <row r="934" spans="9:10" ht="13" x14ac:dyDescent="0.15">
      <c r="I934" s="85"/>
      <c r="J934" s="86"/>
    </row>
    <row r="935" spans="9:10" ht="13" x14ac:dyDescent="0.15">
      <c r="I935" s="85"/>
      <c r="J935" s="86"/>
    </row>
    <row r="936" spans="9:10" ht="13" x14ac:dyDescent="0.15">
      <c r="I936" s="85"/>
      <c r="J936" s="86"/>
    </row>
    <row r="937" spans="9:10" ht="13" x14ac:dyDescent="0.15">
      <c r="I937" s="85"/>
      <c r="J937" s="86"/>
    </row>
    <row r="938" spans="9:10" ht="13" x14ac:dyDescent="0.15">
      <c r="I938" s="85"/>
      <c r="J938" s="86"/>
    </row>
    <row r="939" spans="9:10" ht="13" x14ac:dyDescent="0.15">
      <c r="I939" s="85"/>
      <c r="J939" s="86"/>
    </row>
    <row r="940" spans="9:10" ht="13" x14ac:dyDescent="0.15">
      <c r="I940" s="85"/>
      <c r="J940" s="86"/>
    </row>
    <row r="941" spans="9:10" ht="13" x14ac:dyDescent="0.15">
      <c r="I941" s="85"/>
      <c r="J941" s="86"/>
    </row>
    <row r="942" spans="9:10" ht="13" x14ac:dyDescent="0.15">
      <c r="I942" s="85"/>
      <c r="J942" s="86"/>
    </row>
    <row r="943" spans="9:10" ht="13" x14ac:dyDescent="0.15">
      <c r="I943" s="85"/>
      <c r="J943" s="86"/>
    </row>
    <row r="944" spans="9:10" ht="13" x14ac:dyDescent="0.15">
      <c r="I944" s="85"/>
      <c r="J944" s="86"/>
    </row>
    <row r="945" spans="9:10" ht="13" x14ac:dyDescent="0.15">
      <c r="I945" s="85"/>
      <c r="J945" s="86"/>
    </row>
    <row r="946" spans="9:10" ht="13" x14ac:dyDescent="0.15">
      <c r="I946" s="85"/>
      <c r="J946" s="86"/>
    </row>
    <row r="947" spans="9:10" ht="13" x14ac:dyDescent="0.15">
      <c r="I947" s="85"/>
      <c r="J947" s="86"/>
    </row>
    <row r="948" spans="9:10" ht="13" x14ac:dyDescent="0.15">
      <c r="I948" s="85"/>
      <c r="J948" s="86"/>
    </row>
    <row r="949" spans="9:10" ht="13" x14ac:dyDescent="0.15">
      <c r="I949" s="85"/>
      <c r="J949" s="86"/>
    </row>
    <row r="950" spans="9:10" ht="13" x14ac:dyDescent="0.15">
      <c r="I950" s="85"/>
      <c r="J950" s="86"/>
    </row>
    <row r="951" spans="9:10" ht="13" x14ac:dyDescent="0.15">
      <c r="I951" s="85"/>
      <c r="J951" s="86"/>
    </row>
    <row r="952" spans="9:10" ht="13" x14ac:dyDescent="0.15">
      <c r="I952" s="85"/>
      <c r="J952" s="86"/>
    </row>
    <row r="953" spans="9:10" ht="13" x14ac:dyDescent="0.15">
      <c r="I953" s="85"/>
      <c r="J953" s="86"/>
    </row>
    <row r="954" spans="9:10" ht="13" x14ac:dyDescent="0.15">
      <c r="I954" s="85"/>
      <c r="J954" s="86"/>
    </row>
    <row r="955" spans="9:10" ht="13" x14ac:dyDescent="0.15">
      <c r="I955" s="85"/>
      <c r="J955" s="86"/>
    </row>
    <row r="956" spans="9:10" ht="13" x14ac:dyDescent="0.15">
      <c r="I956" s="85"/>
      <c r="J956" s="86"/>
    </row>
    <row r="957" spans="9:10" ht="13" x14ac:dyDescent="0.15">
      <c r="I957" s="85"/>
      <c r="J957" s="86"/>
    </row>
    <row r="958" spans="9:10" ht="13" x14ac:dyDescent="0.15">
      <c r="I958" s="85"/>
      <c r="J958" s="86"/>
    </row>
    <row r="959" spans="9:10" ht="13" x14ac:dyDescent="0.15">
      <c r="I959" s="85"/>
      <c r="J959" s="86"/>
    </row>
    <row r="960" spans="9:10" ht="13" x14ac:dyDescent="0.15">
      <c r="I960" s="85"/>
      <c r="J960" s="86"/>
    </row>
    <row r="961" spans="9:10" ht="13" x14ac:dyDescent="0.15">
      <c r="I961" s="85"/>
      <c r="J961" s="86"/>
    </row>
    <row r="962" spans="9:10" ht="13" x14ac:dyDescent="0.15">
      <c r="I962" s="85"/>
      <c r="J962" s="86"/>
    </row>
    <row r="963" spans="9:10" ht="13" x14ac:dyDescent="0.15">
      <c r="I963" s="85"/>
      <c r="J963" s="86"/>
    </row>
    <row r="964" spans="9:10" ht="13" x14ac:dyDescent="0.15">
      <c r="I964" s="85"/>
      <c r="J964" s="86"/>
    </row>
    <row r="965" spans="9:10" ht="13" x14ac:dyDescent="0.15">
      <c r="I965" s="85"/>
      <c r="J965" s="86"/>
    </row>
    <row r="966" spans="9:10" ht="13" x14ac:dyDescent="0.15">
      <c r="I966" s="85"/>
      <c r="J966" s="86"/>
    </row>
    <row r="967" spans="9:10" ht="13" x14ac:dyDescent="0.15">
      <c r="I967" s="85"/>
      <c r="J967" s="86"/>
    </row>
    <row r="968" spans="9:10" ht="13" x14ac:dyDescent="0.15">
      <c r="I968" s="85"/>
      <c r="J968" s="86"/>
    </row>
    <row r="969" spans="9:10" ht="13" x14ac:dyDescent="0.15">
      <c r="I969" s="85"/>
      <c r="J969" s="86"/>
    </row>
    <row r="970" spans="9:10" ht="13" x14ac:dyDescent="0.15">
      <c r="I970" s="85"/>
      <c r="J970" s="86"/>
    </row>
    <row r="971" spans="9:10" ht="13" x14ac:dyDescent="0.15">
      <c r="I971" s="85"/>
      <c r="J971" s="86"/>
    </row>
    <row r="972" spans="9:10" ht="13" x14ac:dyDescent="0.15">
      <c r="I972" s="85"/>
      <c r="J972" s="86"/>
    </row>
    <row r="973" spans="9:10" ht="13" x14ac:dyDescent="0.15">
      <c r="I973" s="85"/>
      <c r="J973" s="86"/>
    </row>
    <row r="974" spans="9:10" ht="13" x14ac:dyDescent="0.15">
      <c r="I974" s="85"/>
      <c r="J974" s="86"/>
    </row>
    <row r="975" spans="9:10" ht="13" x14ac:dyDescent="0.15">
      <c r="I975" s="85"/>
      <c r="J975" s="86"/>
    </row>
    <row r="976" spans="9:10" ht="13" x14ac:dyDescent="0.15">
      <c r="I976" s="85"/>
      <c r="J976" s="86"/>
    </row>
    <row r="977" spans="9:10" ht="13" x14ac:dyDescent="0.15">
      <c r="I977" s="85"/>
      <c r="J977" s="86"/>
    </row>
    <row r="978" spans="9:10" ht="13" x14ac:dyDescent="0.15">
      <c r="I978" s="85"/>
      <c r="J978" s="86"/>
    </row>
    <row r="979" spans="9:10" ht="13" x14ac:dyDescent="0.15">
      <c r="I979" s="85"/>
      <c r="J979" s="86"/>
    </row>
    <row r="980" spans="9:10" ht="13" x14ac:dyDescent="0.15">
      <c r="I980" s="85"/>
      <c r="J980" s="86"/>
    </row>
    <row r="981" spans="9:10" ht="13" x14ac:dyDescent="0.15">
      <c r="I981" s="85"/>
      <c r="J981" s="86"/>
    </row>
    <row r="982" spans="9:10" ht="13" x14ac:dyDescent="0.15">
      <c r="I982" s="85"/>
      <c r="J982" s="86"/>
    </row>
    <row r="983" spans="9:10" ht="13" x14ac:dyDescent="0.15">
      <c r="I983" s="85"/>
      <c r="J983" s="86"/>
    </row>
    <row r="984" spans="9:10" ht="13" x14ac:dyDescent="0.15">
      <c r="I984" s="85"/>
      <c r="J984" s="86"/>
    </row>
    <row r="985" spans="9:10" ht="13" x14ac:dyDescent="0.15">
      <c r="I985" s="85"/>
      <c r="J985" s="86"/>
    </row>
    <row r="986" spans="9:10" ht="13" x14ac:dyDescent="0.15">
      <c r="I986" s="85"/>
      <c r="J986" s="86"/>
    </row>
    <row r="987" spans="9:10" ht="13" x14ac:dyDescent="0.15">
      <c r="I987" s="85"/>
      <c r="J987" s="86"/>
    </row>
    <row r="988" spans="9:10" ht="13" x14ac:dyDescent="0.15">
      <c r="I988" s="85"/>
      <c r="J988" s="86"/>
    </row>
    <row r="989" spans="9:10" ht="13" x14ac:dyDescent="0.15">
      <c r="I989" s="85"/>
      <c r="J989" s="86"/>
    </row>
    <row r="990" spans="9:10" ht="13" x14ac:dyDescent="0.15">
      <c r="I990" s="85"/>
      <c r="J990" s="86"/>
    </row>
    <row r="991" spans="9:10" ht="13" x14ac:dyDescent="0.15">
      <c r="I991" s="85"/>
      <c r="J991" s="86"/>
    </row>
    <row r="992" spans="9:10" ht="13" x14ac:dyDescent="0.15">
      <c r="I992" s="85"/>
      <c r="J992" s="86"/>
    </row>
    <row r="993" spans="9:10" ht="13" x14ac:dyDescent="0.15">
      <c r="I993" s="85"/>
      <c r="J993" s="86"/>
    </row>
    <row r="994" spans="9:10" ht="13" x14ac:dyDescent="0.15">
      <c r="I994" s="85"/>
      <c r="J994" s="86"/>
    </row>
    <row r="995" spans="9:10" ht="13" x14ac:dyDescent="0.15">
      <c r="I995" s="85"/>
      <c r="J995" s="86"/>
    </row>
    <row r="996" spans="9:10" ht="13" x14ac:dyDescent="0.15">
      <c r="I996" s="85"/>
      <c r="J996" s="86"/>
    </row>
    <row r="997" spans="9:10" ht="13" x14ac:dyDescent="0.15">
      <c r="I997" s="85"/>
      <c r="J997" s="86"/>
    </row>
    <row r="998" spans="9:10" ht="13" x14ac:dyDescent="0.15">
      <c r="I998" s="85"/>
      <c r="J998" s="86"/>
    </row>
    <row r="999" spans="9:10" ht="13" x14ac:dyDescent="0.15">
      <c r="I999" s="85"/>
      <c r="J999" s="86"/>
    </row>
    <row r="1000" spans="9:10" ht="13" x14ac:dyDescent="0.15">
      <c r="I1000" s="85"/>
      <c r="J1000" s="86"/>
    </row>
    <row r="1001" spans="9:10" ht="13" x14ac:dyDescent="0.15">
      <c r="I1001" s="85"/>
      <c r="J1001" s="86"/>
    </row>
    <row r="1002" spans="9:10" ht="13" x14ac:dyDescent="0.15">
      <c r="I1002" s="85"/>
      <c r="J1002" s="86"/>
    </row>
    <row r="1003" spans="9:10" ht="13" x14ac:dyDescent="0.15">
      <c r="I1003" s="85"/>
      <c r="J1003" s="86"/>
    </row>
    <row r="1004" spans="9:10" ht="13" x14ac:dyDescent="0.15">
      <c r="I1004" s="85"/>
      <c r="J1004" s="86"/>
    </row>
    <row r="1005" spans="9:10" ht="13" x14ac:dyDescent="0.15">
      <c r="I1005" s="85"/>
      <c r="J1005" s="86"/>
    </row>
    <row r="1006" spans="9:10" ht="13" x14ac:dyDescent="0.15">
      <c r="I1006" s="85"/>
      <c r="J1006" s="86"/>
    </row>
    <row r="1007" spans="9:10" ht="13" x14ac:dyDescent="0.15">
      <c r="I1007" s="85"/>
      <c r="J1007" s="86"/>
    </row>
    <row r="1008" spans="9:10" ht="13" x14ac:dyDescent="0.15">
      <c r="I1008" s="85"/>
      <c r="J1008" s="86"/>
    </row>
    <row r="1009" spans="9:10" ht="13" x14ac:dyDescent="0.15">
      <c r="I1009" s="85"/>
      <c r="J1009" s="86"/>
    </row>
    <row r="1010" spans="9:10" ht="13" x14ac:dyDescent="0.15">
      <c r="I1010" s="85"/>
      <c r="J1010" s="86"/>
    </row>
    <row r="1011" spans="9:10" ht="13" x14ac:dyDescent="0.15">
      <c r="I1011" s="85"/>
      <c r="J1011" s="86"/>
    </row>
    <row r="1012" spans="9:10" ht="13" x14ac:dyDescent="0.15">
      <c r="I1012" s="85"/>
      <c r="J1012" s="86"/>
    </row>
    <row r="1013" spans="9:10" ht="13" x14ac:dyDescent="0.15">
      <c r="I1013" s="85"/>
      <c r="J1013" s="86"/>
    </row>
    <row r="1014" spans="9:10" ht="13" x14ac:dyDescent="0.15">
      <c r="I1014" s="85"/>
      <c r="J1014" s="86"/>
    </row>
    <row r="1015" spans="9:10" ht="13" x14ac:dyDescent="0.15">
      <c r="I1015" s="85"/>
      <c r="J1015" s="86"/>
    </row>
    <row r="1016" spans="9:10" ht="13" x14ac:dyDescent="0.15">
      <c r="I1016" s="85"/>
      <c r="J1016" s="86"/>
    </row>
    <row r="1017" spans="9:10" ht="13" x14ac:dyDescent="0.15">
      <c r="I1017" s="85"/>
      <c r="J1017" s="86"/>
    </row>
  </sheetData>
  <mergeCells count="996">
    <mergeCell ref="I28:J28"/>
    <mergeCell ref="I29:J29"/>
    <mergeCell ref="I30:J30"/>
    <mergeCell ref="I31:J31"/>
    <mergeCell ref="I32:J32"/>
    <mergeCell ref="I33:J33"/>
    <mergeCell ref="B1:S2"/>
    <mergeCell ref="I3:J3"/>
    <mergeCell ref="B17:O17"/>
    <mergeCell ref="I25:J25"/>
    <mergeCell ref="I26:J26"/>
    <mergeCell ref="I27:J27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84:J184"/>
    <mergeCell ref="I185:J185"/>
    <mergeCell ref="I186:J186"/>
    <mergeCell ref="I187:J187"/>
    <mergeCell ref="I188:J188"/>
    <mergeCell ref="I189:J189"/>
    <mergeCell ref="I178:J178"/>
    <mergeCell ref="I179:J179"/>
    <mergeCell ref="I180:J180"/>
    <mergeCell ref="I181:J181"/>
    <mergeCell ref="I182:J182"/>
    <mergeCell ref="I183:J183"/>
    <mergeCell ref="I196:J196"/>
    <mergeCell ref="I197:J197"/>
    <mergeCell ref="I198:J198"/>
    <mergeCell ref="I199:J199"/>
    <mergeCell ref="I200:J200"/>
    <mergeCell ref="I201:J201"/>
    <mergeCell ref="I190:J190"/>
    <mergeCell ref="I191:J191"/>
    <mergeCell ref="I192:J192"/>
    <mergeCell ref="I193:J193"/>
    <mergeCell ref="I194:J194"/>
    <mergeCell ref="I195:J195"/>
    <mergeCell ref="I208:J208"/>
    <mergeCell ref="I209:J209"/>
    <mergeCell ref="I210:J210"/>
    <mergeCell ref="I211:J211"/>
    <mergeCell ref="I212:J212"/>
    <mergeCell ref="I213:J213"/>
    <mergeCell ref="I202:J202"/>
    <mergeCell ref="I203:J203"/>
    <mergeCell ref="I204:J204"/>
    <mergeCell ref="I205:J205"/>
    <mergeCell ref="I206:J206"/>
    <mergeCell ref="I207:J207"/>
    <mergeCell ref="I220:J220"/>
    <mergeCell ref="I221:J221"/>
    <mergeCell ref="I222:J222"/>
    <mergeCell ref="I223:J223"/>
    <mergeCell ref="I224:J224"/>
    <mergeCell ref="I225:J225"/>
    <mergeCell ref="I214:J214"/>
    <mergeCell ref="I215:J215"/>
    <mergeCell ref="I216:J216"/>
    <mergeCell ref="I217:J217"/>
    <mergeCell ref="I218:J218"/>
    <mergeCell ref="I219:J219"/>
    <mergeCell ref="I232:J232"/>
    <mergeCell ref="I233:J233"/>
    <mergeCell ref="I234:J234"/>
    <mergeCell ref="I235:J235"/>
    <mergeCell ref="I236:J236"/>
    <mergeCell ref="I237:J237"/>
    <mergeCell ref="I226:J226"/>
    <mergeCell ref="I227:J227"/>
    <mergeCell ref="I228:J228"/>
    <mergeCell ref="I229:J229"/>
    <mergeCell ref="I230:J230"/>
    <mergeCell ref="I231:J231"/>
    <mergeCell ref="I244:J244"/>
    <mergeCell ref="I245:J245"/>
    <mergeCell ref="I246:J246"/>
    <mergeCell ref="I247:J247"/>
    <mergeCell ref="I248:J248"/>
    <mergeCell ref="I249:J249"/>
    <mergeCell ref="I238:J238"/>
    <mergeCell ref="I239:J239"/>
    <mergeCell ref="I240:J240"/>
    <mergeCell ref="I241:J241"/>
    <mergeCell ref="I242:J242"/>
    <mergeCell ref="I243:J243"/>
    <mergeCell ref="I256:J256"/>
    <mergeCell ref="I257:J257"/>
    <mergeCell ref="I258:J258"/>
    <mergeCell ref="I259:J259"/>
    <mergeCell ref="I260:J260"/>
    <mergeCell ref="I261:J261"/>
    <mergeCell ref="I250:J250"/>
    <mergeCell ref="I251:J251"/>
    <mergeCell ref="I252:J252"/>
    <mergeCell ref="I253:J253"/>
    <mergeCell ref="I254:J254"/>
    <mergeCell ref="I255:J255"/>
    <mergeCell ref="I268:J268"/>
    <mergeCell ref="I269:J269"/>
    <mergeCell ref="I270:J270"/>
    <mergeCell ref="I271:J271"/>
    <mergeCell ref="I272:J272"/>
    <mergeCell ref="I273:J273"/>
    <mergeCell ref="I262:J262"/>
    <mergeCell ref="I263:J263"/>
    <mergeCell ref="I264:J264"/>
    <mergeCell ref="I265:J265"/>
    <mergeCell ref="I266:J266"/>
    <mergeCell ref="I267:J267"/>
    <mergeCell ref="I280:J280"/>
    <mergeCell ref="I281:J281"/>
    <mergeCell ref="I282:J282"/>
    <mergeCell ref="I283:J283"/>
    <mergeCell ref="I284:J284"/>
    <mergeCell ref="I285:J285"/>
    <mergeCell ref="I274:J274"/>
    <mergeCell ref="I275:J275"/>
    <mergeCell ref="I276:J276"/>
    <mergeCell ref="I277:J277"/>
    <mergeCell ref="I278:J278"/>
    <mergeCell ref="I279:J279"/>
    <mergeCell ref="I292:J292"/>
    <mergeCell ref="I293:J293"/>
    <mergeCell ref="I294:J294"/>
    <mergeCell ref="I295:J295"/>
    <mergeCell ref="I296:J296"/>
    <mergeCell ref="I297:J297"/>
    <mergeCell ref="I286:J286"/>
    <mergeCell ref="I287:J287"/>
    <mergeCell ref="I288:J288"/>
    <mergeCell ref="I289:J289"/>
    <mergeCell ref="I290:J290"/>
    <mergeCell ref="I291:J291"/>
    <mergeCell ref="I304:J304"/>
    <mergeCell ref="I305:J305"/>
    <mergeCell ref="I306:J306"/>
    <mergeCell ref="I307:J307"/>
    <mergeCell ref="I308:J308"/>
    <mergeCell ref="I309:J309"/>
    <mergeCell ref="I298:J298"/>
    <mergeCell ref="I299:J299"/>
    <mergeCell ref="I300:J300"/>
    <mergeCell ref="I301:J301"/>
    <mergeCell ref="I302:J302"/>
    <mergeCell ref="I303:J303"/>
    <mergeCell ref="I316:J316"/>
    <mergeCell ref="I317:J317"/>
    <mergeCell ref="I318:J318"/>
    <mergeCell ref="I319:J319"/>
    <mergeCell ref="I320:J320"/>
    <mergeCell ref="I321:J321"/>
    <mergeCell ref="I310:J310"/>
    <mergeCell ref="I311:J311"/>
    <mergeCell ref="I312:J312"/>
    <mergeCell ref="I313:J313"/>
    <mergeCell ref="I314:J314"/>
    <mergeCell ref="I315:J315"/>
    <mergeCell ref="I328:J328"/>
    <mergeCell ref="I329:J329"/>
    <mergeCell ref="I330:J330"/>
    <mergeCell ref="I331:J331"/>
    <mergeCell ref="I332:J332"/>
    <mergeCell ref="I333:J333"/>
    <mergeCell ref="I322:J322"/>
    <mergeCell ref="I323:J323"/>
    <mergeCell ref="I324:J324"/>
    <mergeCell ref="I325:J325"/>
    <mergeCell ref="I326:J326"/>
    <mergeCell ref="I327:J327"/>
    <mergeCell ref="I340:J340"/>
    <mergeCell ref="I341:J341"/>
    <mergeCell ref="I342:J342"/>
    <mergeCell ref="I343:J343"/>
    <mergeCell ref="I344:J344"/>
    <mergeCell ref="I345:J345"/>
    <mergeCell ref="I334:J334"/>
    <mergeCell ref="I335:J335"/>
    <mergeCell ref="I336:J336"/>
    <mergeCell ref="I337:J337"/>
    <mergeCell ref="I338:J338"/>
    <mergeCell ref="I339:J339"/>
    <mergeCell ref="I352:J352"/>
    <mergeCell ref="I353:J353"/>
    <mergeCell ref="I354:J354"/>
    <mergeCell ref="I355:J355"/>
    <mergeCell ref="I356:J356"/>
    <mergeCell ref="I357:J357"/>
    <mergeCell ref="I346:J346"/>
    <mergeCell ref="I347:J347"/>
    <mergeCell ref="I348:J348"/>
    <mergeCell ref="I349:J349"/>
    <mergeCell ref="I350:J350"/>
    <mergeCell ref="I351:J351"/>
    <mergeCell ref="I364:J364"/>
    <mergeCell ref="I365:J365"/>
    <mergeCell ref="I366:J366"/>
    <mergeCell ref="I367:J367"/>
    <mergeCell ref="I368:J368"/>
    <mergeCell ref="I369:J369"/>
    <mergeCell ref="I358:J358"/>
    <mergeCell ref="I359:J359"/>
    <mergeCell ref="I360:J360"/>
    <mergeCell ref="I361:J361"/>
    <mergeCell ref="I362:J362"/>
    <mergeCell ref="I363:J363"/>
    <mergeCell ref="I376:J376"/>
    <mergeCell ref="I377:J377"/>
    <mergeCell ref="I378:J378"/>
    <mergeCell ref="I379:J379"/>
    <mergeCell ref="I380:J380"/>
    <mergeCell ref="I381:J381"/>
    <mergeCell ref="I370:J370"/>
    <mergeCell ref="I371:J371"/>
    <mergeCell ref="I372:J372"/>
    <mergeCell ref="I373:J373"/>
    <mergeCell ref="I374:J374"/>
    <mergeCell ref="I375:J375"/>
    <mergeCell ref="I388:J388"/>
    <mergeCell ref="I389:J389"/>
    <mergeCell ref="I390:J390"/>
    <mergeCell ref="I391:J391"/>
    <mergeCell ref="I392:J392"/>
    <mergeCell ref="I393:J393"/>
    <mergeCell ref="I382:J382"/>
    <mergeCell ref="I383:J383"/>
    <mergeCell ref="I384:J384"/>
    <mergeCell ref="I385:J385"/>
    <mergeCell ref="I386:J386"/>
    <mergeCell ref="I387:J387"/>
    <mergeCell ref="I400:J400"/>
    <mergeCell ref="I401:J401"/>
    <mergeCell ref="I402:J402"/>
    <mergeCell ref="I403:J403"/>
    <mergeCell ref="I404:J404"/>
    <mergeCell ref="I405:J405"/>
    <mergeCell ref="I394:J394"/>
    <mergeCell ref="I395:J395"/>
    <mergeCell ref="I396:J396"/>
    <mergeCell ref="I397:J397"/>
    <mergeCell ref="I398:J398"/>
    <mergeCell ref="I399:J399"/>
    <mergeCell ref="I412:J412"/>
    <mergeCell ref="I413:J413"/>
    <mergeCell ref="I414:J414"/>
    <mergeCell ref="I415:J415"/>
    <mergeCell ref="I416:J416"/>
    <mergeCell ref="I417:J417"/>
    <mergeCell ref="I406:J406"/>
    <mergeCell ref="I407:J407"/>
    <mergeCell ref="I408:J408"/>
    <mergeCell ref="I409:J409"/>
    <mergeCell ref="I410:J410"/>
    <mergeCell ref="I411:J411"/>
    <mergeCell ref="I424:J424"/>
    <mergeCell ref="I425:J425"/>
    <mergeCell ref="I426:J426"/>
    <mergeCell ref="I427:J427"/>
    <mergeCell ref="I428:J428"/>
    <mergeCell ref="I429:J429"/>
    <mergeCell ref="I418:J418"/>
    <mergeCell ref="I419:J419"/>
    <mergeCell ref="I420:J420"/>
    <mergeCell ref="I421:J421"/>
    <mergeCell ref="I422:J422"/>
    <mergeCell ref="I423:J423"/>
    <mergeCell ref="I436:J436"/>
    <mergeCell ref="I437:J437"/>
    <mergeCell ref="I438:J438"/>
    <mergeCell ref="I439:J439"/>
    <mergeCell ref="I440:J440"/>
    <mergeCell ref="I441:J441"/>
    <mergeCell ref="I430:J430"/>
    <mergeCell ref="I431:J431"/>
    <mergeCell ref="I432:J432"/>
    <mergeCell ref="I433:J433"/>
    <mergeCell ref="I434:J434"/>
    <mergeCell ref="I435:J435"/>
    <mergeCell ref="I448:J448"/>
    <mergeCell ref="I449:J449"/>
    <mergeCell ref="I450:J450"/>
    <mergeCell ref="I451:J451"/>
    <mergeCell ref="I452:J452"/>
    <mergeCell ref="I453:J453"/>
    <mergeCell ref="I442:J442"/>
    <mergeCell ref="I443:J443"/>
    <mergeCell ref="I444:J444"/>
    <mergeCell ref="I445:J445"/>
    <mergeCell ref="I446:J446"/>
    <mergeCell ref="I447:J447"/>
    <mergeCell ref="I460:J460"/>
    <mergeCell ref="I461:J461"/>
    <mergeCell ref="I462:J462"/>
    <mergeCell ref="I463:J463"/>
    <mergeCell ref="I464:J464"/>
    <mergeCell ref="I465:J465"/>
    <mergeCell ref="I454:J454"/>
    <mergeCell ref="I455:J455"/>
    <mergeCell ref="I456:J456"/>
    <mergeCell ref="I457:J457"/>
    <mergeCell ref="I458:J458"/>
    <mergeCell ref="I459:J459"/>
    <mergeCell ref="I472:J472"/>
    <mergeCell ref="I473:J473"/>
    <mergeCell ref="I474:J474"/>
    <mergeCell ref="I475:J475"/>
    <mergeCell ref="I476:J476"/>
    <mergeCell ref="I477:J477"/>
    <mergeCell ref="I466:J466"/>
    <mergeCell ref="I467:J467"/>
    <mergeCell ref="I468:J468"/>
    <mergeCell ref="I469:J469"/>
    <mergeCell ref="I470:J470"/>
    <mergeCell ref="I471:J471"/>
    <mergeCell ref="I484:J484"/>
    <mergeCell ref="I485:J485"/>
    <mergeCell ref="I486:J486"/>
    <mergeCell ref="I487:J487"/>
    <mergeCell ref="I488:J488"/>
    <mergeCell ref="I489:J489"/>
    <mergeCell ref="I478:J478"/>
    <mergeCell ref="I479:J479"/>
    <mergeCell ref="I480:J480"/>
    <mergeCell ref="I481:J481"/>
    <mergeCell ref="I482:J482"/>
    <mergeCell ref="I483:J483"/>
    <mergeCell ref="I496:J496"/>
    <mergeCell ref="I497:J497"/>
    <mergeCell ref="I498:J498"/>
    <mergeCell ref="I499:J499"/>
    <mergeCell ref="I500:J500"/>
    <mergeCell ref="I501:J501"/>
    <mergeCell ref="I490:J490"/>
    <mergeCell ref="I491:J491"/>
    <mergeCell ref="I492:J492"/>
    <mergeCell ref="I493:J493"/>
    <mergeCell ref="I494:J494"/>
    <mergeCell ref="I495:J495"/>
    <mergeCell ref="I508:J508"/>
    <mergeCell ref="I509:J509"/>
    <mergeCell ref="I510:J510"/>
    <mergeCell ref="I511:J511"/>
    <mergeCell ref="I512:J512"/>
    <mergeCell ref="I513:J513"/>
    <mergeCell ref="I502:J502"/>
    <mergeCell ref="I503:J503"/>
    <mergeCell ref="I504:J504"/>
    <mergeCell ref="I505:J505"/>
    <mergeCell ref="I506:J506"/>
    <mergeCell ref="I507:J507"/>
    <mergeCell ref="I520:J520"/>
    <mergeCell ref="I521:J521"/>
    <mergeCell ref="I522:J522"/>
    <mergeCell ref="I523:J523"/>
    <mergeCell ref="I524:J524"/>
    <mergeCell ref="I525:J525"/>
    <mergeCell ref="I514:J514"/>
    <mergeCell ref="I515:J515"/>
    <mergeCell ref="I516:J516"/>
    <mergeCell ref="I517:J517"/>
    <mergeCell ref="I518:J518"/>
    <mergeCell ref="I519:J519"/>
    <mergeCell ref="I532:J532"/>
    <mergeCell ref="I533:J533"/>
    <mergeCell ref="I534:J534"/>
    <mergeCell ref="I535:J535"/>
    <mergeCell ref="I536:J536"/>
    <mergeCell ref="I537:J537"/>
    <mergeCell ref="I526:J526"/>
    <mergeCell ref="I527:J527"/>
    <mergeCell ref="I528:J528"/>
    <mergeCell ref="I529:J529"/>
    <mergeCell ref="I530:J530"/>
    <mergeCell ref="I531:J531"/>
    <mergeCell ref="I544:J544"/>
    <mergeCell ref="I545:J545"/>
    <mergeCell ref="I546:J546"/>
    <mergeCell ref="I547:J547"/>
    <mergeCell ref="I548:J548"/>
    <mergeCell ref="I549:J549"/>
    <mergeCell ref="I538:J538"/>
    <mergeCell ref="I539:J539"/>
    <mergeCell ref="I540:J540"/>
    <mergeCell ref="I541:J541"/>
    <mergeCell ref="I542:J542"/>
    <mergeCell ref="I543:J543"/>
    <mergeCell ref="I556:J556"/>
    <mergeCell ref="I557:J557"/>
    <mergeCell ref="I558:J558"/>
    <mergeCell ref="I559:J559"/>
    <mergeCell ref="I560:J560"/>
    <mergeCell ref="I561:J561"/>
    <mergeCell ref="I550:J550"/>
    <mergeCell ref="I551:J551"/>
    <mergeCell ref="I552:J552"/>
    <mergeCell ref="I553:J553"/>
    <mergeCell ref="I554:J554"/>
    <mergeCell ref="I555:J555"/>
    <mergeCell ref="I568:J568"/>
    <mergeCell ref="I569:J569"/>
    <mergeCell ref="I570:J570"/>
    <mergeCell ref="I571:J571"/>
    <mergeCell ref="I572:J572"/>
    <mergeCell ref="I573:J573"/>
    <mergeCell ref="I562:J562"/>
    <mergeCell ref="I563:J563"/>
    <mergeCell ref="I564:J564"/>
    <mergeCell ref="I565:J565"/>
    <mergeCell ref="I566:J566"/>
    <mergeCell ref="I567:J567"/>
    <mergeCell ref="I580:J580"/>
    <mergeCell ref="I581:J581"/>
    <mergeCell ref="I582:J582"/>
    <mergeCell ref="I583:J583"/>
    <mergeCell ref="I584:J584"/>
    <mergeCell ref="I585:J585"/>
    <mergeCell ref="I574:J574"/>
    <mergeCell ref="I575:J575"/>
    <mergeCell ref="I576:J576"/>
    <mergeCell ref="I577:J577"/>
    <mergeCell ref="I578:J578"/>
    <mergeCell ref="I579:J579"/>
    <mergeCell ref="I592:J592"/>
    <mergeCell ref="I593:J593"/>
    <mergeCell ref="I594:J594"/>
    <mergeCell ref="I595:J595"/>
    <mergeCell ref="I596:J596"/>
    <mergeCell ref="I597:J597"/>
    <mergeCell ref="I586:J586"/>
    <mergeCell ref="I587:J587"/>
    <mergeCell ref="I588:J588"/>
    <mergeCell ref="I589:J589"/>
    <mergeCell ref="I590:J590"/>
    <mergeCell ref="I591:J591"/>
    <mergeCell ref="I604:J604"/>
    <mergeCell ref="I605:J605"/>
    <mergeCell ref="I606:J606"/>
    <mergeCell ref="I607:J607"/>
    <mergeCell ref="I608:J608"/>
    <mergeCell ref="I609:J609"/>
    <mergeCell ref="I598:J598"/>
    <mergeCell ref="I599:J599"/>
    <mergeCell ref="I600:J600"/>
    <mergeCell ref="I601:J601"/>
    <mergeCell ref="I602:J602"/>
    <mergeCell ref="I603:J603"/>
    <mergeCell ref="I616:J616"/>
    <mergeCell ref="I617:J617"/>
    <mergeCell ref="I618:J618"/>
    <mergeCell ref="I619:J619"/>
    <mergeCell ref="I620:J620"/>
    <mergeCell ref="I621:J621"/>
    <mergeCell ref="I610:J610"/>
    <mergeCell ref="I611:J611"/>
    <mergeCell ref="I612:J612"/>
    <mergeCell ref="I613:J613"/>
    <mergeCell ref="I614:J614"/>
    <mergeCell ref="I615:J615"/>
    <mergeCell ref="I628:J628"/>
    <mergeCell ref="I629:J629"/>
    <mergeCell ref="I630:J630"/>
    <mergeCell ref="I631:J631"/>
    <mergeCell ref="I632:J632"/>
    <mergeCell ref="I633:J633"/>
    <mergeCell ref="I622:J622"/>
    <mergeCell ref="I623:J623"/>
    <mergeCell ref="I624:J624"/>
    <mergeCell ref="I625:J625"/>
    <mergeCell ref="I626:J626"/>
    <mergeCell ref="I627:J627"/>
    <mergeCell ref="I640:J640"/>
    <mergeCell ref="I641:J641"/>
    <mergeCell ref="I642:J642"/>
    <mergeCell ref="I643:J643"/>
    <mergeCell ref="I644:J644"/>
    <mergeCell ref="I645:J645"/>
    <mergeCell ref="I634:J634"/>
    <mergeCell ref="I635:J635"/>
    <mergeCell ref="I636:J636"/>
    <mergeCell ref="I637:J637"/>
    <mergeCell ref="I638:J638"/>
    <mergeCell ref="I639:J639"/>
    <mergeCell ref="I652:J652"/>
    <mergeCell ref="I653:J653"/>
    <mergeCell ref="I654:J654"/>
    <mergeCell ref="I655:J655"/>
    <mergeCell ref="I656:J656"/>
    <mergeCell ref="I657:J657"/>
    <mergeCell ref="I646:J646"/>
    <mergeCell ref="I647:J647"/>
    <mergeCell ref="I648:J648"/>
    <mergeCell ref="I649:J649"/>
    <mergeCell ref="I650:J650"/>
    <mergeCell ref="I651:J651"/>
    <mergeCell ref="I664:J664"/>
    <mergeCell ref="I665:J665"/>
    <mergeCell ref="I666:J666"/>
    <mergeCell ref="I667:J667"/>
    <mergeCell ref="I668:J668"/>
    <mergeCell ref="I669:J669"/>
    <mergeCell ref="I658:J658"/>
    <mergeCell ref="I659:J659"/>
    <mergeCell ref="I660:J660"/>
    <mergeCell ref="I661:J661"/>
    <mergeCell ref="I662:J662"/>
    <mergeCell ref="I663:J663"/>
    <mergeCell ref="I676:J676"/>
    <mergeCell ref="I677:J677"/>
    <mergeCell ref="I678:J678"/>
    <mergeCell ref="I679:J679"/>
    <mergeCell ref="I680:J680"/>
    <mergeCell ref="I681:J681"/>
    <mergeCell ref="I670:J670"/>
    <mergeCell ref="I671:J671"/>
    <mergeCell ref="I672:J672"/>
    <mergeCell ref="I673:J673"/>
    <mergeCell ref="I674:J674"/>
    <mergeCell ref="I675:J675"/>
    <mergeCell ref="I688:J688"/>
    <mergeCell ref="I689:J689"/>
    <mergeCell ref="I690:J690"/>
    <mergeCell ref="I691:J691"/>
    <mergeCell ref="I692:J692"/>
    <mergeCell ref="I693:J693"/>
    <mergeCell ref="I682:J682"/>
    <mergeCell ref="I683:J683"/>
    <mergeCell ref="I684:J684"/>
    <mergeCell ref="I685:J685"/>
    <mergeCell ref="I686:J686"/>
    <mergeCell ref="I687:J687"/>
    <mergeCell ref="I700:J700"/>
    <mergeCell ref="I701:J701"/>
    <mergeCell ref="I702:J702"/>
    <mergeCell ref="I703:J703"/>
    <mergeCell ref="I704:J704"/>
    <mergeCell ref="I705:J705"/>
    <mergeCell ref="I694:J694"/>
    <mergeCell ref="I695:J695"/>
    <mergeCell ref="I696:J696"/>
    <mergeCell ref="I697:J697"/>
    <mergeCell ref="I698:J698"/>
    <mergeCell ref="I699:J699"/>
    <mergeCell ref="I712:J712"/>
    <mergeCell ref="I713:J713"/>
    <mergeCell ref="I714:J714"/>
    <mergeCell ref="I715:J715"/>
    <mergeCell ref="I716:J716"/>
    <mergeCell ref="I717:J717"/>
    <mergeCell ref="I706:J706"/>
    <mergeCell ref="I707:J707"/>
    <mergeCell ref="I708:J708"/>
    <mergeCell ref="I709:J709"/>
    <mergeCell ref="I710:J710"/>
    <mergeCell ref="I711:J711"/>
    <mergeCell ref="I724:J724"/>
    <mergeCell ref="I725:J725"/>
    <mergeCell ref="I726:J726"/>
    <mergeCell ref="I727:J727"/>
    <mergeCell ref="I728:J728"/>
    <mergeCell ref="I729:J729"/>
    <mergeCell ref="I718:J718"/>
    <mergeCell ref="I719:J719"/>
    <mergeCell ref="I720:J720"/>
    <mergeCell ref="I721:J721"/>
    <mergeCell ref="I722:J722"/>
    <mergeCell ref="I723:J723"/>
    <mergeCell ref="I736:J736"/>
    <mergeCell ref="I737:J737"/>
    <mergeCell ref="I738:J738"/>
    <mergeCell ref="I739:J739"/>
    <mergeCell ref="I740:J740"/>
    <mergeCell ref="I741:J741"/>
    <mergeCell ref="I730:J730"/>
    <mergeCell ref="I731:J731"/>
    <mergeCell ref="I732:J732"/>
    <mergeCell ref="I733:J733"/>
    <mergeCell ref="I734:J734"/>
    <mergeCell ref="I735:J735"/>
    <mergeCell ref="I748:J748"/>
    <mergeCell ref="I749:J749"/>
    <mergeCell ref="I750:J750"/>
    <mergeCell ref="I751:J751"/>
    <mergeCell ref="I752:J752"/>
    <mergeCell ref="I753:J753"/>
    <mergeCell ref="I742:J742"/>
    <mergeCell ref="I743:J743"/>
    <mergeCell ref="I744:J744"/>
    <mergeCell ref="I745:J745"/>
    <mergeCell ref="I746:J746"/>
    <mergeCell ref="I747:J747"/>
    <mergeCell ref="I760:J760"/>
    <mergeCell ref="I761:J761"/>
    <mergeCell ref="I762:J762"/>
    <mergeCell ref="I763:J763"/>
    <mergeCell ref="I764:J764"/>
    <mergeCell ref="I765:J765"/>
    <mergeCell ref="I754:J754"/>
    <mergeCell ref="I755:J755"/>
    <mergeCell ref="I756:J756"/>
    <mergeCell ref="I757:J757"/>
    <mergeCell ref="I758:J758"/>
    <mergeCell ref="I759:J759"/>
    <mergeCell ref="I772:J772"/>
    <mergeCell ref="I773:J773"/>
    <mergeCell ref="I774:J774"/>
    <mergeCell ref="I775:J775"/>
    <mergeCell ref="I776:J776"/>
    <mergeCell ref="I777:J777"/>
    <mergeCell ref="I766:J766"/>
    <mergeCell ref="I767:J767"/>
    <mergeCell ref="I768:J768"/>
    <mergeCell ref="I769:J769"/>
    <mergeCell ref="I770:J770"/>
    <mergeCell ref="I771:J771"/>
    <mergeCell ref="I784:J784"/>
    <mergeCell ref="I785:J785"/>
    <mergeCell ref="I786:J786"/>
    <mergeCell ref="I787:J787"/>
    <mergeCell ref="I788:J788"/>
    <mergeCell ref="I789:J789"/>
    <mergeCell ref="I778:J778"/>
    <mergeCell ref="I779:J779"/>
    <mergeCell ref="I780:J780"/>
    <mergeCell ref="I781:J781"/>
    <mergeCell ref="I782:J782"/>
    <mergeCell ref="I783:J783"/>
    <mergeCell ref="I796:J796"/>
    <mergeCell ref="I797:J797"/>
    <mergeCell ref="I798:J798"/>
    <mergeCell ref="I799:J799"/>
    <mergeCell ref="I800:J800"/>
    <mergeCell ref="I801:J801"/>
    <mergeCell ref="I790:J790"/>
    <mergeCell ref="I791:J791"/>
    <mergeCell ref="I792:J792"/>
    <mergeCell ref="I793:J793"/>
    <mergeCell ref="I794:J794"/>
    <mergeCell ref="I795:J795"/>
    <mergeCell ref="I808:J808"/>
    <mergeCell ref="I809:J809"/>
    <mergeCell ref="I810:J810"/>
    <mergeCell ref="I811:J811"/>
    <mergeCell ref="I812:J812"/>
    <mergeCell ref="I813:J813"/>
    <mergeCell ref="I802:J802"/>
    <mergeCell ref="I803:J803"/>
    <mergeCell ref="I804:J804"/>
    <mergeCell ref="I805:J805"/>
    <mergeCell ref="I806:J806"/>
    <mergeCell ref="I807:J807"/>
    <mergeCell ref="I820:J820"/>
    <mergeCell ref="I821:J821"/>
    <mergeCell ref="I822:J822"/>
    <mergeCell ref="I823:J823"/>
    <mergeCell ref="I824:J824"/>
    <mergeCell ref="I825:J825"/>
    <mergeCell ref="I814:J814"/>
    <mergeCell ref="I815:J815"/>
    <mergeCell ref="I816:J816"/>
    <mergeCell ref="I817:J817"/>
    <mergeCell ref="I818:J818"/>
    <mergeCell ref="I819:J819"/>
    <mergeCell ref="I832:J832"/>
    <mergeCell ref="I833:J833"/>
    <mergeCell ref="I834:J834"/>
    <mergeCell ref="I835:J835"/>
    <mergeCell ref="I836:J836"/>
    <mergeCell ref="I837:J837"/>
    <mergeCell ref="I826:J826"/>
    <mergeCell ref="I827:J827"/>
    <mergeCell ref="I828:J828"/>
    <mergeCell ref="I829:J829"/>
    <mergeCell ref="I830:J830"/>
    <mergeCell ref="I831:J831"/>
    <mergeCell ref="I844:J844"/>
    <mergeCell ref="I845:J845"/>
    <mergeCell ref="I846:J846"/>
    <mergeCell ref="I847:J847"/>
    <mergeCell ref="I848:J848"/>
    <mergeCell ref="I849:J849"/>
    <mergeCell ref="I838:J838"/>
    <mergeCell ref="I839:J839"/>
    <mergeCell ref="I840:J840"/>
    <mergeCell ref="I841:J841"/>
    <mergeCell ref="I842:J842"/>
    <mergeCell ref="I843:J843"/>
    <mergeCell ref="I856:J856"/>
    <mergeCell ref="I857:J857"/>
    <mergeCell ref="I858:J858"/>
    <mergeCell ref="I859:J859"/>
    <mergeCell ref="I860:J860"/>
    <mergeCell ref="I861:J861"/>
    <mergeCell ref="I850:J850"/>
    <mergeCell ref="I851:J851"/>
    <mergeCell ref="I852:J852"/>
    <mergeCell ref="I853:J853"/>
    <mergeCell ref="I854:J854"/>
    <mergeCell ref="I855:J855"/>
    <mergeCell ref="I868:J868"/>
    <mergeCell ref="I869:J869"/>
    <mergeCell ref="I870:J870"/>
    <mergeCell ref="I871:J871"/>
    <mergeCell ref="I872:J872"/>
    <mergeCell ref="I873:J873"/>
    <mergeCell ref="I862:J862"/>
    <mergeCell ref="I863:J863"/>
    <mergeCell ref="I864:J864"/>
    <mergeCell ref="I865:J865"/>
    <mergeCell ref="I866:J866"/>
    <mergeCell ref="I867:J867"/>
    <mergeCell ref="I880:J880"/>
    <mergeCell ref="I881:J881"/>
    <mergeCell ref="I882:J882"/>
    <mergeCell ref="I883:J883"/>
    <mergeCell ref="I884:J884"/>
    <mergeCell ref="I885:J885"/>
    <mergeCell ref="I874:J874"/>
    <mergeCell ref="I875:J875"/>
    <mergeCell ref="I876:J876"/>
    <mergeCell ref="I877:J877"/>
    <mergeCell ref="I878:J878"/>
    <mergeCell ref="I879:J879"/>
    <mergeCell ref="I892:J892"/>
    <mergeCell ref="I893:J893"/>
    <mergeCell ref="I894:J894"/>
    <mergeCell ref="I895:J895"/>
    <mergeCell ref="I896:J896"/>
    <mergeCell ref="I897:J897"/>
    <mergeCell ref="I886:J886"/>
    <mergeCell ref="I887:J887"/>
    <mergeCell ref="I888:J888"/>
    <mergeCell ref="I889:J889"/>
    <mergeCell ref="I890:J890"/>
    <mergeCell ref="I891:J891"/>
    <mergeCell ref="I904:J904"/>
    <mergeCell ref="I905:J905"/>
    <mergeCell ref="I906:J906"/>
    <mergeCell ref="I907:J907"/>
    <mergeCell ref="I908:J908"/>
    <mergeCell ref="I909:J909"/>
    <mergeCell ref="I898:J898"/>
    <mergeCell ref="I899:J899"/>
    <mergeCell ref="I900:J900"/>
    <mergeCell ref="I901:J901"/>
    <mergeCell ref="I902:J902"/>
    <mergeCell ref="I903:J903"/>
    <mergeCell ref="I916:J916"/>
    <mergeCell ref="I917:J917"/>
    <mergeCell ref="I918:J918"/>
    <mergeCell ref="I919:J919"/>
    <mergeCell ref="I920:J920"/>
    <mergeCell ref="I921:J921"/>
    <mergeCell ref="I910:J910"/>
    <mergeCell ref="I911:J911"/>
    <mergeCell ref="I912:J912"/>
    <mergeCell ref="I913:J913"/>
    <mergeCell ref="I914:J914"/>
    <mergeCell ref="I915:J915"/>
    <mergeCell ref="I928:J928"/>
    <mergeCell ref="I929:J929"/>
    <mergeCell ref="I930:J930"/>
    <mergeCell ref="I931:J931"/>
    <mergeCell ref="I932:J932"/>
    <mergeCell ref="I933:J933"/>
    <mergeCell ref="I922:J922"/>
    <mergeCell ref="I923:J923"/>
    <mergeCell ref="I924:J924"/>
    <mergeCell ref="I925:J925"/>
    <mergeCell ref="I926:J926"/>
    <mergeCell ref="I927:J927"/>
    <mergeCell ref="I940:J940"/>
    <mergeCell ref="I941:J941"/>
    <mergeCell ref="I942:J942"/>
    <mergeCell ref="I943:J943"/>
    <mergeCell ref="I944:J944"/>
    <mergeCell ref="I945:J945"/>
    <mergeCell ref="I934:J934"/>
    <mergeCell ref="I935:J935"/>
    <mergeCell ref="I936:J936"/>
    <mergeCell ref="I937:J937"/>
    <mergeCell ref="I938:J938"/>
    <mergeCell ref="I939:J939"/>
    <mergeCell ref="I952:J952"/>
    <mergeCell ref="I953:J953"/>
    <mergeCell ref="I954:J954"/>
    <mergeCell ref="I955:J955"/>
    <mergeCell ref="I956:J956"/>
    <mergeCell ref="I957:J957"/>
    <mergeCell ref="I946:J946"/>
    <mergeCell ref="I947:J947"/>
    <mergeCell ref="I948:J948"/>
    <mergeCell ref="I949:J949"/>
    <mergeCell ref="I950:J950"/>
    <mergeCell ref="I951:J951"/>
    <mergeCell ref="I964:J964"/>
    <mergeCell ref="I965:J965"/>
    <mergeCell ref="I966:J966"/>
    <mergeCell ref="I967:J967"/>
    <mergeCell ref="I968:J968"/>
    <mergeCell ref="I969:J969"/>
    <mergeCell ref="I958:J958"/>
    <mergeCell ref="I959:J959"/>
    <mergeCell ref="I960:J960"/>
    <mergeCell ref="I961:J961"/>
    <mergeCell ref="I962:J962"/>
    <mergeCell ref="I963:J963"/>
    <mergeCell ref="I976:J976"/>
    <mergeCell ref="I977:J977"/>
    <mergeCell ref="I978:J978"/>
    <mergeCell ref="I979:J979"/>
    <mergeCell ref="I980:J980"/>
    <mergeCell ref="I981:J981"/>
    <mergeCell ref="I970:J970"/>
    <mergeCell ref="I971:J971"/>
    <mergeCell ref="I972:J972"/>
    <mergeCell ref="I973:J973"/>
    <mergeCell ref="I974:J974"/>
    <mergeCell ref="I975:J975"/>
    <mergeCell ref="I988:J988"/>
    <mergeCell ref="I989:J989"/>
    <mergeCell ref="I990:J990"/>
    <mergeCell ref="I991:J991"/>
    <mergeCell ref="I992:J992"/>
    <mergeCell ref="I993:J993"/>
    <mergeCell ref="I982:J982"/>
    <mergeCell ref="I983:J983"/>
    <mergeCell ref="I984:J984"/>
    <mergeCell ref="I985:J985"/>
    <mergeCell ref="I986:J986"/>
    <mergeCell ref="I987:J987"/>
    <mergeCell ref="I1000:J1000"/>
    <mergeCell ref="I1001:J1001"/>
    <mergeCell ref="I1002:J1002"/>
    <mergeCell ref="I1003:J1003"/>
    <mergeCell ref="I1004:J1004"/>
    <mergeCell ref="I1005:J1005"/>
    <mergeCell ref="I994:J994"/>
    <mergeCell ref="I995:J995"/>
    <mergeCell ref="I996:J996"/>
    <mergeCell ref="I997:J997"/>
    <mergeCell ref="I998:J998"/>
    <mergeCell ref="I999:J999"/>
    <mergeCell ref="I1012:J1012"/>
    <mergeCell ref="I1013:J1013"/>
    <mergeCell ref="I1014:J1014"/>
    <mergeCell ref="I1015:J1015"/>
    <mergeCell ref="I1016:J1016"/>
    <mergeCell ref="I1017:J1017"/>
    <mergeCell ref="I1006:J1006"/>
    <mergeCell ref="I1007:J1007"/>
    <mergeCell ref="I1008:J1008"/>
    <mergeCell ref="I1009:J1009"/>
    <mergeCell ref="I1010:J1010"/>
    <mergeCell ref="I1011:J1011"/>
  </mergeCells>
  <conditionalFormatting sqref="B26:J437">
    <cfRule type="expression" dxfId="40" priority="1">
      <formula>$H26="Cerrado/Firmado"</formula>
    </cfRule>
    <cfRule type="expression" dxfId="39" priority="2">
      <formula>$H26="Más Adelante"</formula>
    </cfRule>
    <cfRule type="expression" dxfId="38" priority="3">
      <formula>$H26="Next"</formula>
    </cfRule>
    <cfRule type="expression" dxfId="37" priority="4">
      <formula>$H26="Corriendo/Activo"</formula>
    </cfRule>
    <cfRule type="expression" dxfId="36" priority="5">
      <formula>$H26="En Seguimiento"</formula>
    </cfRule>
    <cfRule type="expression" dxfId="35" priority="6">
      <formula>$H26="Presentación"</formula>
    </cfRule>
    <cfRule type="expression" dxfId="34" priority="7">
      <formula>$H26="Invitación"</formula>
    </cfRule>
    <cfRule type="expression" dxfId="33" priority="8">
      <formula>$H26="Prospección"</formula>
    </cfRule>
  </conditionalFormatting>
  <conditionalFormatting sqref="E3">
    <cfRule type="notContainsBlanks" dxfId="32" priority="17">
      <formula>LEN(TRIM(E3))&gt;0</formula>
    </cfRule>
  </conditionalFormatting>
  <conditionalFormatting sqref="E25">
    <cfRule type="notContainsBlanks" dxfId="31" priority="19">
      <formula>LEN(TRIM(E25))&gt;0</formula>
    </cfRule>
  </conditionalFormatting>
  <conditionalFormatting sqref="N26:N56">
    <cfRule type="cellIs" dxfId="30" priority="20" operator="greaterThanOrEqual">
      <formula>200</formula>
    </cfRule>
    <cfRule type="cellIs" dxfId="29" priority="21" operator="between">
      <formula>199</formula>
      <formula>100</formula>
    </cfRule>
  </conditionalFormatting>
  <conditionalFormatting sqref="N32:N56">
    <cfRule type="cellIs" dxfId="28" priority="22" operator="lessThan">
      <formula>99</formula>
    </cfRule>
  </conditionalFormatting>
  <dataValidations count="5">
    <dataValidation type="custom" allowBlank="1" showDropDown="1" showErrorMessage="1" sqref="B26:B335" xr:uid="{28C85A22-0196-44DD-9F9C-B636C753B7EA}">
      <formula1>OR(NOT(ISERROR(DATEVALUE(B26))), AND(ISNUMBER(B26), LEFT(CELL("format", B26))="D"))</formula1>
    </dataValidation>
    <dataValidation type="list" allowBlank="1" showErrorMessage="1" sqref="E26:E437" xr:uid="{AECC066D-289F-4D6E-B1C1-2CFE28F11FED}">
      <formula1>"Amigo/Conocido,Familiar,Contacto Tibio,Contacto Frío"</formula1>
    </dataValidation>
    <dataValidation type="list" allowBlank="1" showErrorMessage="1" sqref="H26:H437" xr:uid="{D6BDE094-15B8-4887-94A6-25E519952830}">
      <formula1>"Prospección,Invitación,Presentación,En Seguimiento,Cerrado/Firmado,Corriendo/Activo,Next,Más Adelante"</formula1>
    </dataValidation>
    <dataValidation type="list" allowBlank="1" showErrorMessage="1" sqref="D26:D437" xr:uid="{1944BCFE-F1C0-4698-9806-68EC6A1867BD}">
      <formula1>"Colombia,Ecuador,Mexico,USA,Perú"</formula1>
    </dataValidation>
    <dataValidation type="list" allowBlank="1" showErrorMessage="1" sqref="F26:F437" xr:uid="{5C37207F-EC7C-F642-86EF-814833E1725B}">
      <formula1>"WhatsApp,Facebook,Instagram,Tik Tok,Ads"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584F-712C-43BF-81E8-184212419828}">
  <sheetPr>
    <outlinePr summaryBelow="0" summaryRight="0"/>
  </sheetPr>
  <dimension ref="A1:AD1019"/>
  <sheetViews>
    <sheetView showGridLines="0" zoomScale="95" zoomScaleNormal="95" workbookViewId="0">
      <pane ySplit="3" topLeftCell="A4" activePane="bottomLeft" state="frozen"/>
      <selection pane="bottomLeft" activeCell="A29" sqref="A29"/>
    </sheetView>
  </sheetViews>
  <sheetFormatPr baseColWidth="10" defaultColWidth="12.5" defaultRowHeight="15.75" customHeight="1" x14ac:dyDescent="0.15"/>
  <cols>
    <col min="1" max="1" width="3.5" customWidth="1"/>
    <col min="2" max="2" width="15" style="31" customWidth="1"/>
    <col min="3" max="4" width="25.83203125" customWidth="1"/>
    <col min="5" max="5" width="17.1640625" customWidth="1"/>
    <col min="6" max="6" width="31.5" customWidth="1"/>
    <col min="8" max="8" width="19.5" customWidth="1"/>
    <col min="9" max="9" width="44.1640625" customWidth="1"/>
    <col min="10" max="10" width="25.5" customWidth="1"/>
    <col min="11" max="11" width="14.83203125" bestFit="1" customWidth="1"/>
    <col min="12" max="12" width="22.1640625" bestFit="1" customWidth="1"/>
    <col min="13" max="15" width="14.6640625" customWidth="1"/>
  </cols>
  <sheetData>
    <row r="1" spans="2:30" ht="23" x14ac:dyDescent="0.1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23" x14ac:dyDescent="0.15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2:30" ht="13" x14ac:dyDescent="0.15">
      <c r="B3" s="1" t="s">
        <v>1</v>
      </c>
      <c r="C3" s="1" t="s">
        <v>2</v>
      </c>
      <c r="D3" s="1" t="s">
        <v>27</v>
      </c>
      <c r="E3" s="2" t="s">
        <v>3</v>
      </c>
      <c r="F3" s="1" t="s">
        <v>25</v>
      </c>
      <c r="G3" s="2" t="s">
        <v>4</v>
      </c>
      <c r="H3" s="2" t="s">
        <v>5</v>
      </c>
      <c r="I3" s="101" t="s">
        <v>6</v>
      </c>
      <c r="J3" s="102"/>
      <c r="K3" s="2" t="s">
        <v>1</v>
      </c>
      <c r="L3" s="2" t="s">
        <v>7</v>
      </c>
      <c r="M3" s="2" t="s">
        <v>8</v>
      </c>
      <c r="N3" s="2" t="s">
        <v>9</v>
      </c>
      <c r="O3" s="3" t="s">
        <v>10</v>
      </c>
    </row>
    <row r="4" spans="2:30" ht="23" x14ac:dyDescent="0.15">
      <c r="B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0" ht="15.75" customHeight="1" x14ac:dyDescent="0.25">
      <c r="B5" s="5" t="s">
        <v>11</v>
      </c>
      <c r="C5" s="6" t="s">
        <v>12</v>
      </c>
      <c r="D5" s="33"/>
      <c r="E5" s="4"/>
      <c r="F5" s="4"/>
      <c r="G5" s="4"/>
      <c r="H5" s="7"/>
      <c r="I5" s="4"/>
      <c r="J5" s="4"/>
      <c r="K5" s="4"/>
      <c r="L5" s="4"/>
      <c r="M5" s="4"/>
      <c r="N5" s="4"/>
      <c r="O5" s="4"/>
    </row>
    <row r="6" spans="2:30" ht="13.5" customHeight="1" x14ac:dyDescent="0.25">
      <c r="B6" s="46" t="s">
        <v>28</v>
      </c>
      <c r="C6" s="47">
        <f>COUNTIF(H28:H188,"Prospección")</f>
        <v>0</v>
      </c>
      <c r="D6" s="33"/>
      <c r="E6" s="4"/>
      <c r="F6" s="4"/>
      <c r="G6" s="4"/>
      <c r="H6" s="7"/>
      <c r="I6" s="4"/>
      <c r="J6" s="4"/>
      <c r="K6" s="4"/>
      <c r="L6" s="4"/>
      <c r="M6" s="4"/>
      <c r="N6" s="4"/>
      <c r="O6" s="4"/>
    </row>
    <row r="7" spans="2:30" ht="13.5" customHeight="1" x14ac:dyDescent="0.15">
      <c r="B7" s="49" t="s">
        <v>13</v>
      </c>
      <c r="C7" s="47">
        <f>COUNTIF(H28:H188,"Invitación")</f>
        <v>0</v>
      </c>
      <c r="D7" s="33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0" ht="13.5" customHeight="1" x14ac:dyDescent="0.15">
      <c r="B8" s="48" t="s">
        <v>15</v>
      </c>
      <c r="C8" s="47">
        <f>COUNTIF(H28:H188,"Presentación")</f>
        <v>0</v>
      </c>
      <c r="D8" s="33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30" ht="13.5" customHeight="1" x14ac:dyDescent="0.15">
      <c r="B9" s="50" t="s">
        <v>14</v>
      </c>
      <c r="C9" s="47">
        <f>COUNTIF(H28:H188,"En Seguimiento")</f>
        <v>0</v>
      </c>
      <c r="D9" s="33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30" ht="13.5" customHeight="1" x14ac:dyDescent="0.15">
      <c r="B10" s="51" t="s">
        <v>16</v>
      </c>
      <c r="C10" s="47">
        <f>COUNTIF(H27:H187,"Corriendo/Activo")</f>
        <v>0</v>
      </c>
      <c r="D10" s="3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30" ht="13.5" customHeight="1" x14ac:dyDescent="0.15">
      <c r="B11" s="52" t="s">
        <v>29</v>
      </c>
      <c r="C11" s="47">
        <f>COUNTIF(H28:H188,"Next")</f>
        <v>0</v>
      </c>
      <c r="D11" s="3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30" ht="13.5" customHeight="1" x14ac:dyDescent="0.15">
      <c r="B12" s="55" t="s">
        <v>30</v>
      </c>
      <c r="C12" s="47">
        <f>COUNTIF(H28:H188,"Más Adelante")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30" ht="13.5" customHeight="1" x14ac:dyDescent="0.15">
      <c r="B13" s="54" t="s">
        <v>17</v>
      </c>
      <c r="C13" s="53">
        <f>COUNTIF(H28:H188,"Cerrado/Firmado")</f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0" ht="13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30" ht="13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2:30" ht="13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3" x14ac:dyDescent="0.15"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ht="13" x14ac:dyDescent="0.15">
      <c r="B18" s="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3" x14ac:dyDescent="0.15">
      <c r="B19" s="8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3" x14ac:dyDescent="0.15">
      <c r="B20" s="8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3" x14ac:dyDescent="0.15">
      <c r="B21" s="8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3" x14ac:dyDescent="0.15">
      <c r="B22" s="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3" x14ac:dyDescent="0.15">
      <c r="B23" s="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13" x14ac:dyDescent="0.15">
      <c r="B24" s="8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13" x14ac:dyDescent="0.15">
      <c r="B25" s="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3" x14ac:dyDescent="0.15">
      <c r="B26" s="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13" x14ac:dyDescent="0.15">
      <c r="B27" s="32" t="s">
        <v>1</v>
      </c>
      <c r="C27" s="32" t="s">
        <v>2</v>
      </c>
      <c r="D27" s="34" t="s">
        <v>27</v>
      </c>
      <c r="E27" s="32" t="s">
        <v>3</v>
      </c>
      <c r="F27" s="32" t="s">
        <v>25</v>
      </c>
      <c r="G27" s="32" t="s">
        <v>4</v>
      </c>
      <c r="H27" s="32" t="s">
        <v>5</v>
      </c>
      <c r="I27" s="107" t="s">
        <v>6</v>
      </c>
      <c r="J27" s="108"/>
      <c r="K27" s="32" t="s">
        <v>1</v>
      </c>
      <c r="L27" s="32" t="s">
        <v>7</v>
      </c>
      <c r="M27" s="32" t="s">
        <v>8</v>
      </c>
      <c r="N27" s="32" t="s">
        <v>9</v>
      </c>
      <c r="O27" s="32" t="s">
        <v>10</v>
      </c>
    </row>
    <row r="28" spans="1:15" ht="13" x14ac:dyDescent="0.15">
      <c r="A28">
        <v>1</v>
      </c>
      <c r="B28" s="78">
        <v>45597</v>
      </c>
      <c r="C28" s="77"/>
      <c r="D28" s="77"/>
      <c r="E28" s="77"/>
      <c r="F28" s="77"/>
      <c r="G28" s="77"/>
      <c r="H28" s="77"/>
      <c r="I28" s="109"/>
      <c r="J28" s="110"/>
      <c r="K28" s="15">
        <v>45597</v>
      </c>
      <c r="L28" s="11">
        <f>COUNTIF(B$28:B$439,"1/11/2024")</f>
        <v>10</v>
      </c>
      <c r="M28" s="12">
        <f>L28</f>
        <v>10</v>
      </c>
      <c r="N28" s="16">
        <f t="shared" ref="N28:N57" si="0">O28-M28</f>
        <v>290</v>
      </c>
      <c r="O28" s="17">
        <v>300</v>
      </c>
    </row>
    <row r="29" spans="1:15" ht="13" x14ac:dyDescent="0.15">
      <c r="A29">
        <v>2</v>
      </c>
      <c r="B29" s="78">
        <v>45597</v>
      </c>
      <c r="C29" s="43"/>
      <c r="D29" s="43"/>
      <c r="E29" s="43"/>
      <c r="F29" s="43"/>
      <c r="G29" s="43"/>
      <c r="H29" s="43"/>
      <c r="I29" s="87"/>
      <c r="J29" s="88"/>
      <c r="K29" s="15">
        <v>45598</v>
      </c>
      <c r="L29" s="11">
        <f>COUNTIF(B$28:B$439,"2/11/2024")</f>
        <v>0</v>
      </c>
      <c r="M29" s="12">
        <f t="shared" ref="M29:M57" si="1">L29+M28</f>
        <v>10</v>
      </c>
      <c r="N29" s="16">
        <f t="shared" si="0"/>
        <v>290</v>
      </c>
      <c r="O29" s="17">
        <v>300</v>
      </c>
    </row>
    <row r="30" spans="1:15" ht="13" x14ac:dyDescent="0.15">
      <c r="A30">
        <v>3</v>
      </c>
      <c r="B30" s="78">
        <v>45597</v>
      </c>
      <c r="C30" s="43"/>
      <c r="D30" s="43"/>
      <c r="E30" s="43"/>
      <c r="F30" s="43"/>
      <c r="G30" s="43"/>
      <c r="H30" s="43"/>
      <c r="I30" s="87"/>
      <c r="J30" s="88"/>
      <c r="K30" s="15">
        <v>45599</v>
      </c>
      <c r="L30" s="11">
        <f>COUNTIF(B$28:B$439,"3/11/2024")</f>
        <v>0</v>
      </c>
      <c r="M30" s="12">
        <f t="shared" si="1"/>
        <v>10</v>
      </c>
      <c r="N30" s="16">
        <f t="shared" si="0"/>
        <v>290</v>
      </c>
      <c r="O30" s="17">
        <v>300</v>
      </c>
    </row>
    <row r="31" spans="1:15" ht="13" x14ac:dyDescent="0.15">
      <c r="A31">
        <v>4</v>
      </c>
      <c r="B31" s="78">
        <v>45597</v>
      </c>
      <c r="C31" s="43"/>
      <c r="D31" s="43"/>
      <c r="E31" s="43"/>
      <c r="F31" s="43"/>
      <c r="G31" s="43"/>
      <c r="H31" s="43"/>
      <c r="I31" s="87"/>
      <c r="J31" s="88"/>
      <c r="K31" s="15">
        <v>45600</v>
      </c>
      <c r="L31" s="11">
        <f>COUNTIF(B$28:B$439,"4/11/2024")</f>
        <v>0</v>
      </c>
      <c r="M31" s="12">
        <f t="shared" si="1"/>
        <v>10</v>
      </c>
      <c r="N31" s="16">
        <f t="shared" si="0"/>
        <v>290</v>
      </c>
      <c r="O31" s="17">
        <v>300</v>
      </c>
    </row>
    <row r="32" spans="1:15" ht="13" x14ac:dyDescent="0.15">
      <c r="A32">
        <v>5</v>
      </c>
      <c r="B32" s="78">
        <v>45597</v>
      </c>
      <c r="C32" s="43"/>
      <c r="D32" s="43"/>
      <c r="E32" s="43"/>
      <c r="F32" s="43"/>
      <c r="G32" s="43"/>
      <c r="H32" s="43"/>
      <c r="I32" s="87"/>
      <c r="J32" s="88"/>
      <c r="K32" s="15">
        <v>45601</v>
      </c>
      <c r="L32" s="11">
        <f>COUNTIF(B$28:B$439,"5/11/2024")</f>
        <v>0</v>
      </c>
      <c r="M32" s="12">
        <f t="shared" si="1"/>
        <v>10</v>
      </c>
      <c r="N32" s="16">
        <f t="shared" si="0"/>
        <v>290</v>
      </c>
      <c r="O32" s="17">
        <v>300</v>
      </c>
    </row>
    <row r="33" spans="1:15" ht="13" x14ac:dyDescent="0.15">
      <c r="A33">
        <v>6</v>
      </c>
      <c r="B33" s="78">
        <v>45597</v>
      </c>
      <c r="C33" s="43"/>
      <c r="D33" s="43"/>
      <c r="E33" s="43"/>
      <c r="F33" s="43"/>
      <c r="G33" s="43"/>
      <c r="H33" s="43"/>
      <c r="I33" s="87"/>
      <c r="J33" s="88"/>
      <c r="K33" s="15">
        <v>45602</v>
      </c>
      <c r="L33" s="11">
        <f>COUNTIF(B$28:B$439,"6/11/2024")</f>
        <v>0</v>
      </c>
      <c r="M33" s="12">
        <f t="shared" si="1"/>
        <v>10</v>
      </c>
      <c r="N33" s="16">
        <f t="shared" si="0"/>
        <v>290</v>
      </c>
      <c r="O33" s="17">
        <v>300</v>
      </c>
    </row>
    <row r="34" spans="1:15" ht="13" x14ac:dyDescent="0.15">
      <c r="A34">
        <v>7</v>
      </c>
      <c r="B34" s="78">
        <v>45597</v>
      </c>
      <c r="C34" s="43"/>
      <c r="D34" s="43"/>
      <c r="E34" s="43"/>
      <c r="F34" s="43"/>
      <c r="G34" s="43"/>
      <c r="H34" s="43"/>
      <c r="I34" s="87"/>
      <c r="J34" s="88"/>
      <c r="K34" s="15">
        <v>45603</v>
      </c>
      <c r="L34" s="11">
        <f>COUNTIF(B$28:B$439,"7/11/2024")</f>
        <v>0</v>
      </c>
      <c r="M34" s="12">
        <f t="shared" si="1"/>
        <v>10</v>
      </c>
      <c r="N34" s="16">
        <f t="shared" si="0"/>
        <v>290</v>
      </c>
      <c r="O34" s="17">
        <v>300</v>
      </c>
    </row>
    <row r="35" spans="1:15" ht="13" x14ac:dyDescent="0.15">
      <c r="A35">
        <v>8</v>
      </c>
      <c r="B35" s="78">
        <v>45597</v>
      </c>
      <c r="C35" s="43"/>
      <c r="D35" s="43"/>
      <c r="E35" s="43"/>
      <c r="F35" s="43"/>
      <c r="G35" s="43"/>
      <c r="H35" s="43"/>
      <c r="I35" s="87"/>
      <c r="J35" s="88"/>
      <c r="K35" s="15">
        <v>45604</v>
      </c>
      <c r="L35" s="11">
        <f>COUNTIF(B$28:B$439,"8/11/2024")</f>
        <v>0</v>
      </c>
      <c r="M35" s="12">
        <f t="shared" si="1"/>
        <v>10</v>
      </c>
      <c r="N35" s="16">
        <f t="shared" si="0"/>
        <v>290</v>
      </c>
      <c r="O35" s="17">
        <v>300</v>
      </c>
    </row>
    <row r="36" spans="1:15" ht="13" x14ac:dyDescent="0.15">
      <c r="A36">
        <v>9</v>
      </c>
      <c r="B36" s="78">
        <v>45597</v>
      </c>
      <c r="C36" s="43"/>
      <c r="D36" s="43"/>
      <c r="E36" s="43"/>
      <c r="F36" s="43"/>
      <c r="G36" s="43"/>
      <c r="H36" s="43"/>
      <c r="I36" s="87"/>
      <c r="J36" s="88"/>
      <c r="K36" s="15">
        <v>45605</v>
      </c>
      <c r="L36" s="11">
        <f>COUNTIF(B$28:B$439,"9/11/2024")</f>
        <v>0</v>
      </c>
      <c r="M36" s="12">
        <f t="shared" si="1"/>
        <v>10</v>
      </c>
      <c r="N36" s="16">
        <f t="shared" si="0"/>
        <v>290</v>
      </c>
      <c r="O36" s="17">
        <v>300</v>
      </c>
    </row>
    <row r="37" spans="1:15" ht="13" x14ac:dyDescent="0.15">
      <c r="A37">
        <v>10</v>
      </c>
      <c r="B37" s="78">
        <v>45597</v>
      </c>
      <c r="C37" s="43"/>
      <c r="D37" s="43"/>
      <c r="E37" s="43"/>
      <c r="F37" s="43"/>
      <c r="G37" s="43"/>
      <c r="H37" s="43"/>
      <c r="I37" s="87"/>
      <c r="J37" s="88"/>
      <c r="K37" s="15">
        <v>45606</v>
      </c>
      <c r="L37" s="11">
        <f>COUNTIF(B$28:B$439,"10/11/2024")</f>
        <v>0</v>
      </c>
      <c r="M37" s="12">
        <f t="shared" si="1"/>
        <v>10</v>
      </c>
      <c r="N37" s="16">
        <f t="shared" si="0"/>
        <v>290</v>
      </c>
      <c r="O37" s="17">
        <v>300</v>
      </c>
    </row>
    <row r="38" spans="1:15" ht="13" x14ac:dyDescent="0.15">
      <c r="B38" s="42"/>
      <c r="C38" s="43"/>
      <c r="D38" s="43"/>
      <c r="E38" s="43"/>
      <c r="F38" s="43"/>
      <c r="G38" s="43"/>
      <c r="H38" s="43"/>
      <c r="I38" s="87"/>
      <c r="J38" s="88"/>
      <c r="K38" s="15">
        <v>45607</v>
      </c>
      <c r="L38" s="11">
        <f>COUNTIF(B$28:B$439,"11/11/2024")</f>
        <v>0</v>
      </c>
      <c r="M38" s="12">
        <f t="shared" si="1"/>
        <v>10</v>
      </c>
      <c r="N38" s="16">
        <f t="shared" si="0"/>
        <v>290</v>
      </c>
      <c r="O38" s="17">
        <v>300</v>
      </c>
    </row>
    <row r="39" spans="1:15" ht="13" x14ac:dyDescent="0.15">
      <c r="B39" s="42"/>
      <c r="C39" s="43"/>
      <c r="D39" s="43"/>
      <c r="E39" s="43"/>
      <c r="F39" s="43"/>
      <c r="G39" s="43"/>
      <c r="H39" s="43"/>
      <c r="I39" s="87"/>
      <c r="J39" s="88"/>
      <c r="K39" s="15">
        <v>45608</v>
      </c>
      <c r="L39" s="11">
        <f>COUNTIF(B$28:B$439,"12/11/2024")</f>
        <v>0</v>
      </c>
      <c r="M39" s="12">
        <f t="shared" si="1"/>
        <v>10</v>
      </c>
      <c r="N39" s="16">
        <f t="shared" si="0"/>
        <v>290</v>
      </c>
      <c r="O39" s="17">
        <v>300</v>
      </c>
    </row>
    <row r="40" spans="1:15" ht="13" x14ac:dyDescent="0.15">
      <c r="B40" s="42"/>
      <c r="C40" s="43"/>
      <c r="D40" s="43"/>
      <c r="E40" s="43"/>
      <c r="F40" s="43"/>
      <c r="G40" s="43"/>
      <c r="H40" s="43"/>
      <c r="I40" s="87"/>
      <c r="J40" s="88"/>
      <c r="K40" s="15">
        <v>45609</v>
      </c>
      <c r="L40" s="11">
        <f>COUNTIF(B$28:B$439,"13/11/2024")</f>
        <v>0</v>
      </c>
      <c r="M40" s="12">
        <f t="shared" si="1"/>
        <v>10</v>
      </c>
      <c r="N40" s="16">
        <f t="shared" si="0"/>
        <v>290</v>
      </c>
      <c r="O40" s="17">
        <v>300</v>
      </c>
    </row>
    <row r="41" spans="1:15" ht="13" x14ac:dyDescent="0.15">
      <c r="B41" s="42"/>
      <c r="C41" s="43"/>
      <c r="D41" s="43"/>
      <c r="E41" s="43"/>
      <c r="F41" s="43"/>
      <c r="G41" s="43"/>
      <c r="H41" s="43"/>
      <c r="I41" s="87"/>
      <c r="J41" s="88"/>
      <c r="K41" s="15">
        <v>45610</v>
      </c>
      <c r="L41" s="11">
        <f>COUNTIF(B$28:B$439,"14/11/2024")</f>
        <v>0</v>
      </c>
      <c r="M41" s="12">
        <f t="shared" si="1"/>
        <v>10</v>
      </c>
      <c r="N41" s="16">
        <f t="shared" si="0"/>
        <v>290</v>
      </c>
      <c r="O41" s="17">
        <v>300</v>
      </c>
    </row>
    <row r="42" spans="1:15" ht="13" x14ac:dyDescent="0.15">
      <c r="B42" s="42"/>
      <c r="C42" s="43"/>
      <c r="D42" s="43"/>
      <c r="E42" s="43"/>
      <c r="F42" s="43"/>
      <c r="G42" s="43"/>
      <c r="H42" s="43"/>
      <c r="I42" s="87"/>
      <c r="J42" s="88"/>
      <c r="K42" s="15">
        <v>45611</v>
      </c>
      <c r="L42" s="11">
        <f>COUNTIF(B$28:B$439,"15/11/2024")</f>
        <v>0</v>
      </c>
      <c r="M42" s="12">
        <f t="shared" si="1"/>
        <v>10</v>
      </c>
      <c r="N42" s="16">
        <f t="shared" si="0"/>
        <v>290</v>
      </c>
      <c r="O42" s="17">
        <v>300</v>
      </c>
    </row>
    <row r="43" spans="1:15" ht="13" x14ac:dyDescent="0.15">
      <c r="B43" s="42"/>
      <c r="C43" s="43"/>
      <c r="D43" s="43"/>
      <c r="E43" s="43"/>
      <c r="F43" s="43"/>
      <c r="G43" s="43"/>
      <c r="H43" s="43"/>
      <c r="I43" s="87"/>
      <c r="J43" s="88"/>
      <c r="K43" s="15">
        <v>45612</v>
      </c>
      <c r="L43" s="11">
        <f>COUNTIF(B$28:B$439,"16/11/2024")</f>
        <v>0</v>
      </c>
      <c r="M43" s="12">
        <f t="shared" si="1"/>
        <v>10</v>
      </c>
      <c r="N43" s="16">
        <f t="shared" si="0"/>
        <v>290</v>
      </c>
      <c r="O43" s="17">
        <v>300</v>
      </c>
    </row>
    <row r="44" spans="1:15" ht="13" x14ac:dyDescent="0.15">
      <c r="B44" s="42"/>
      <c r="C44" s="43"/>
      <c r="D44" s="43"/>
      <c r="E44" s="43"/>
      <c r="F44" s="43"/>
      <c r="G44" s="43"/>
      <c r="H44" s="43"/>
      <c r="I44" s="87"/>
      <c r="J44" s="88"/>
      <c r="K44" s="15">
        <v>45613</v>
      </c>
      <c r="L44" s="11">
        <f>COUNTIF(B$28:B$439,"17/11/2024")</f>
        <v>0</v>
      </c>
      <c r="M44" s="12">
        <f t="shared" si="1"/>
        <v>10</v>
      </c>
      <c r="N44" s="16">
        <f t="shared" si="0"/>
        <v>290</v>
      </c>
      <c r="O44" s="17">
        <v>300</v>
      </c>
    </row>
    <row r="45" spans="1:15" ht="13" x14ac:dyDescent="0.15">
      <c r="B45" s="42"/>
      <c r="C45" s="43"/>
      <c r="D45" s="43"/>
      <c r="E45" s="43"/>
      <c r="F45" s="43"/>
      <c r="G45" s="43"/>
      <c r="H45" s="43"/>
      <c r="I45" s="87"/>
      <c r="J45" s="88"/>
      <c r="K45" s="15">
        <v>45614</v>
      </c>
      <c r="L45" s="11">
        <f>COUNTIF(B$28:B$439,"18/11/2024")</f>
        <v>0</v>
      </c>
      <c r="M45" s="12">
        <f t="shared" si="1"/>
        <v>10</v>
      </c>
      <c r="N45" s="16">
        <f t="shared" si="0"/>
        <v>290</v>
      </c>
      <c r="O45" s="17">
        <v>300</v>
      </c>
    </row>
    <row r="46" spans="1:15" ht="13" x14ac:dyDescent="0.15">
      <c r="B46" s="42"/>
      <c r="C46" s="43"/>
      <c r="D46" s="43"/>
      <c r="E46" s="43"/>
      <c r="F46" s="43"/>
      <c r="G46" s="43"/>
      <c r="H46" s="43"/>
      <c r="I46" s="87"/>
      <c r="J46" s="88"/>
      <c r="K46" s="15">
        <v>45615</v>
      </c>
      <c r="L46" s="11">
        <f>COUNTIF(B$28:B$439,"19/11/2024")</f>
        <v>0</v>
      </c>
      <c r="M46" s="12">
        <f t="shared" si="1"/>
        <v>10</v>
      </c>
      <c r="N46" s="16">
        <f t="shared" si="0"/>
        <v>290</v>
      </c>
      <c r="O46" s="17">
        <v>300</v>
      </c>
    </row>
    <row r="47" spans="1:15" ht="13" x14ac:dyDescent="0.15">
      <c r="B47" s="42"/>
      <c r="C47" s="43"/>
      <c r="D47" s="43"/>
      <c r="E47" s="43"/>
      <c r="F47" s="43"/>
      <c r="G47" s="43"/>
      <c r="H47" s="43"/>
      <c r="I47" s="87"/>
      <c r="J47" s="88"/>
      <c r="K47" s="15">
        <v>45616</v>
      </c>
      <c r="L47" s="11">
        <f>COUNTIF(B$28:B$439,"20/11/2024")</f>
        <v>0</v>
      </c>
      <c r="M47" s="12">
        <f t="shared" si="1"/>
        <v>10</v>
      </c>
      <c r="N47" s="16">
        <f t="shared" si="0"/>
        <v>290</v>
      </c>
      <c r="O47" s="17">
        <v>300</v>
      </c>
    </row>
    <row r="48" spans="1:15" ht="13" x14ac:dyDescent="0.15">
      <c r="B48" s="42"/>
      <c r="C48" s="43"/>
      <c r="D48" s="43"/>
      <c r="E48" s="43"/>
      <c r="F48" s="43"/>
      <c r="G48" s="43"/>
      <c r="H48" s="43"/>
      <c r="I48" s="87"/>
      <c r="J48" s="88"/>
      <c r="K48" s="15">
        <v>45617</v>
      </c>
      <c r="L48" s="11">
        <f>COUNTIF(B$28:B$439,"21/11/2024")</f>
        <v>0</v>
      </c>
      <c r="M48" s="12">
        <f t="shared" si="1"/>
        <v>10</v>
      </c>
      <c r="N48" s="16">
        <f t="shared" si="0"/>
        <v>290</v>
      </c>
      <c r="O48" s="17">
        <v>300</v>
      </c>
    </row>
    <row r="49" spans="2:15" ht="13" x14ac:dyDescent="0.15">
      <c r="B49" s="42"/>
      <c r="C49" s="43"/>
      <c r="D49" s="43"/>
      <c r="E49" s="43"/>
      <c r="F49" s="43"/>
      <c r="G49" s="43"/>
      <c r="H49" s="43"/>
      <c r="I49" s="87"/>
      <c r="J49" s="88"/>
      <c r="K49" s="15">
        <v>45618</v>
      </c>
      <c r="L49" s="11">
        <f>COUNTIF(B$28:B$439,"22/11/2024")</f>
        <v>0</v>
      </c>
      <c r="M49" s="12">
        <f t="shared" si="1"/>
        <v>10</v>
      </c>
      <c r="N49" s="16">
        <f t="shared" si="0"/>
        <v>290</v>
      </c>
      <c r="O49" s="17">
        <v>300</v>
      </c>
    </row>
    <row r="50" spans="2:15" ht="13" x14ac:dyDescent="0.15">
      <c r="B50" s="42"/>
      <c r="C50" s="43"/>
      <c r="D50" s="43"/>
      <c r="E50" s="43"/>
      <c r="F50" s="43"/>
      <c r="G50" s="43"/>
      <c r="H50" s="43"/>
      <c r="I50" s="87"/>
      <c r="J50" s="88"/>
      <c r="K50" s="15">
        <v>45619</v>
      </c>
      <c r="L50" s="11">
        <f>COUNTIF(B$28:B$439,"23/11/2024")</f>
        <v>0</v>
      </c>
      <c r="M50" s="12">
        <f t="shared" si="1"/>
        <v>10</v>
      </c>
      <c r="N50" s="16">
        <f t="shared" si="0"/>
        <v>290</v>
      </c>
      <c r="O50" s="17">
        <v>300</v>
      </c>
    </row>
    <row r="51" spans="2:15" ht="13" x14ac:dyDescent="0.15">
      <c r="B51" s="42"/>
      <c r="C51" s="43"/>
      <c r="D51" s="43"/>
      <c r="E51" s="43"/>
      <c r="F51" s="43"/>
      <c r="G51" s="43"/>
      <c r="H51" s="43"/>
      <c r="I51" s="87"/>
      <c r="J51" s="88"/>
      <c r="K51" s="15">
        <v>45620</v>
      </c>
      <c r="L51" s="11">
        <f>COUNTIF(B$28:B$439,"24/11/2024")</f>
        <v>0</v>
      </c>
      <c r="M51" s="12">
        <f t="shared" si="1"/>
        <v>10</v>
      </c>
      <c r="N51" s="16">
        <f t="shared" si="0"/>
        <v>290</v>
      </c>
      <c r="O51" s="17">
        <v>300</v>
      </c>
    </row>
    <row r="52" spans="2:15" ht="13" x14ac:dyDescent="0.15">
      <c r="B52" s="42"/>
      <c r="C52" s="43"/>
      <c r="D52" s="43"/>
      <c r="E52" s="43"/>
      <c r="F52" s="43"/>
      <c r="G52" s="43"/>
      <c r="H52" s="43"/>
      <c r="I52" s="87"/>
      <c r="J52" s="88"/>
      <c r="K52" s="15">
        <v>45621</v>
      </c>
      <c r="L52" s="11">
        <f>COUNTIF(B$28:B$439,"25/11/2024")</f>
        <v>0</v>
      </c>
      <c r="M52" s="12">
        <f t="shared" si="1"/>
        <v>10</v>
      </c>
      <c r="N52" s="16">
        <f t="shared" si="0"/>
        <v>290</v>
      </c>
      <c r="O52" s="17">
        <v>300</v>
      </c>
    </row>
    <row r="53" spans="2:15" ht="13" x14ac:dyDescent="0.15">
      <c r="B53" s="42"/>
      <c r="C53" s="43"/>
      <c r="D53" s="43"/>
      <c r="E53" s="43"/>
      <c r="F53" s="43"/>
      <c r="G53" s="43"/>
      <c r="H53" s="43"/>
      <c r="I53" s="87"/>
      <c r="J53" s="88"/>
      <c r="K53" s="15">
        <v>45622</v>
      </c>
      <c r="L53" s="11">
        <f>COUNTIF(B$28:B$439,"26/11/2024")</f>
        <v>0</v>
      </c>
      <c r="M53" s="12">
        <f t="shared" si="1"/>
        <v>10</v>
      </c>
      <c r="N53" s="16">
        <f t="shared" si="0"/>
        <v>290</v>
      </c>
      <c r="O53" s="17">
        <v>300</v>
      </c>
    </row>
    <row r="54" spans="2:15" ht="13" x14ac:dyDescent="0.15">
      <c r="B54" s="42"/>
      <c r="C54" s="43"/>
      <c r="D54" s="43"/>
      <c r="E54" s="43"/>
      <c r="F54" s="43"/>
      <c r="G54" s="43"/>
      <c r="H54" s="43"/>
      <c r="I54" s="87"/>
      <c r="J54" s="88"/>
      <c r="K54" s="15">
        <v>45623</v>
      </c>
      <c r="L54" s="11">
        <f>COUNTIF(B$28:B$439,"27/11/2024")</f>
        <v>0</v>
      </c>
      <c r="M54" s="12">
        <f t="shared" si="1"/>
        <v>10</v>
      </c>
      <c r="N54" s="16">
        <f t="shared" si="0"/>
        <v>290</v>
      </c>
      <c r="O54" s="17">
        <v>300</v>
      </c>
    </row>
    <row r="55" spans="2:15" ht="13" x14ac:dyDescent="0.15">
      <c r="B55" s="42"/>
      <c r="C55" s="43"/>
      <c r="D55" s="43"/>
      <c r="E55" s="43"/>
      <c r="F55" s="43"/>
      <c r="G55" s="43"/>
      <c r="H55" s="43"/>
      <c r="I55" s="87"/>
      <c r="J55" s="88"/>
      <c r="K55" s="15">
        <v>45624</v>
      </c>
      <c r="L55" s="11">
        <f>COUNTIF(B$28:B$439,"28/11/2024")</f>
        <v>0</v>
      </c>
      <c r="M55" s="12">
        <f t="shared" si="1"/>
        <v>10</v>
      </c>
      <c r="N55" s="16">
        <f t="shared" si="0"/>
        <v>290</v>
      </c>
      <c r="O55" s="17">
        <v>300</v>
      </c>
    </row>
    <row r="56" spans="2:15" ht="13" x14ac:dyDescent="0.15">
      <c r="B56" s="42"/>
      <c r="C56" s="43"/>
      <c r="D56" s="43"/>
      <c r="E56" s="43"/>
      <c r="F56" s="43"/>
      <c r="G56" s="43"/>
      <c r="H56" s="43"/>
      <c r="I56" s="87"/>
      <c r="J56" s="88"/>
      <c r="K56" s="15">
        <v>45625</v>
      </c>
      <c r="L56" s="11">
        <f>COUNTIF(B$28:B$439,"29/11/2024")</f>
        <v>0</v>
      </c>
      <c r="M56" s="12">
        <f t="shared" si="1"/>
        <v>10</v>
      </c>
      <c r="N56" s="16">
        <f t="shared" si="0"/>
        <v>290</v>
      </c>
      <c r="O56" s="17">
        <v>300</v>
      </c>
    </row>
    <row r="57" spans="2:15" ht="13" x14ac:dyDescent="0.15">
      <c r="B57" s="42"/>
      <c r="C57" s="43"/>
      <c r="D57" s="43"/>
      <c r="E57" s="43"/>
      <c r="F57" s="43"/>
      <c r="G57" s="43"/>
      <c r="H57" s="43"/>
      <c r="I57" s="87"/>
      <c r="J57" s="88"/>
      <c r="K57" s="21">
        <v>45626</v>
      </c>
      <c r="L57" s="22">
        <f>COUNTIF(B$28:B$439,"30/11/2024")</f>
        <v>0</v>
      </c>
      <c r="M57" s="23">
        <f t="shared" si="1"/>
        <v>10</v>
      </c>
      <c r="N57" s="24">
        <f t="shared" si="0"/>
        <v>290</v>
      </c>
      <c r="O57" s="25">
        <v>300</v>
      </c>
    </row>
    <row r="58" spans="2:15" ht="13" x14ac:dyDescent="0.15">
      <c r="B58" s="42"/>
      <c r="C58" s="43"/>
      <c r="D58" s="43"/>
      <c r="E58" s="43"/>
      <c r="F58" s="43"/>
      <c r="G58" s="43"/>
      <c r="H58" s="43"/>
      <c r="I58" s="87"/>
      <c r="J58" s="88"/>
      <c r="K58" s="20"/>
      <c r="L58" s="20"/>
      <c r="M58" s="20"/>
      <c r="N58" s="20"/>
      <c r="O58" s="20"/>
    </row>
    <row r="59" spans="2:15" ht="13" x14ac:dyDescent="0.15">
      <c r="B59" s="42"/>
      <c r="C59" s="43"/>
      <c r="D59" s="43"/>
      <c r="E59" s="43"/>
      <c r="F59" s="43"/>
      <c r="G59" s="43"/>
      <c r="H59" s="43"/>
      <c r="I59" s="87"/>
      <c r="J59" s="88"/>
      <c r="K59" s="20"/>
    </row>
    <row r="60" spans="2:15" ht="13" x14ac:dyDescent="0.15">
      <c r="B60" s="42"/>
      <c r="C60" s="43"/>
      <c r="D60" s="43"/>
      <c r="E60" s="43"/>
      <c r="F60" s="43"/>
      <c r="G60" s="43"/>
      <c r="H60" s="43"/>
      <c r="I60" s="87"/>
      <c r="J60" s="88"/>
      <c r="K60" s="20"/>
    </row>
    <row r="61" spans="2:15" ht="13" x14ac:dyDescent="0.15">
      <c r="B61" s="42"/>
      <c r="C61" s="43"/>
      <c r="D61" s="43"/>
      <c r="E61" s="43"/>
      <c r="F61" s="43"/>
      <c r="G61" s="43"/>
      <c r="H61" s="43"/>
      <c r="I61" s="87"/>
      <c r="J61" s="88"/>
      <c r="K61" s="20"/>
    </row>
    <row r="62" spans="2:15" ht="13" x14ac:dyDescent="0.15">
      <c r="B62" s="42"/>
      <c r="C62" s="43"/>
      <c r="D62" s="43"/>
      <c r="E62" s="43"/>
      <c r="F62" s="43"/>
      <c r="G62" s="43"/>
      <c r="H62" s="43"/>
      <c r="I62" s="87"/>
      <c r="J62" s="88"/>
      <c r="K62" s="20"/>
    </row>
    <row r="63" spans="2:15" ht="13" x14ac:dyDescent="0.15">
      <c r="B63" s="42"/>
      <c r="C63" s="43"/>
      <c r="D63" s="43"/>
      <c r="E63" s="43"/>
      <c r="F63" s="43"/>
      <c r="G63" s="43"/>
      <c r="H63" s="43"/>
      <c r="I63" s="87"/>
      <c r="J63" s="88"/>
      <c r="K63" s="20"/>
    </row>
    <row r="64" spans="2:15" ht="13" x14ac:dyDescent="0.15">
      <c r="B64" s="42"/>
      <c r="C64" s="43"/>
      <c r="D64" s="43"/>
      <c r="E64" s="43"/>
      <c r="F64" s="43"/>
      <c r="G64" s="43"/>
      <c r="H64" s="43"/>
      <c r="I64" s="87"/>
      <c r="J64" s="88"/>
      <c r="K64" s="20"/>
    </row>
    <row r="65" spans="2:11" ht="13" x14ac:dyDescent="0.15">
      <c r="B65" s="42"/>
      <c r="C65" s="43"/>
      <c r="D65" s="43"/>
      <c r="E65" s="43"/>
      <c r="F65" s="43"/>
      <c r="G65" s="43"/>
      <c r="H65" s="43"/>
      <c r="I65" s="87"/>
      <c r="J65" s="88"/>
      <c r="K65" s="20"/>
    </row>
    <row r="66" spans="2:11" ht="13" x14ac:dyDescent="0.15">
      <c r="B66" s="42"/>
      <c r="C66" s="43"/>
      <c r="D66" s="43"/>
      <c r="E66" s="43"/>
      <c r="F66" s="43"/>
      <c r="G66" s="43"/>
      <c r="H66" s="43"/>
      <c r="I66" s="87"/>
      <c r="J66" s="88"/>
    </row>
    <row r="67" spans="2:11" ht="13" x14ac:dyDescent="0.15">
      <c r="B67" s="42"/>
      <c r="C67" s="43"/>
      <c r="D67" s="43"/>
      <c r="E67" s="43"/>
      <c r="F67" s="43"/>
      <c r="G67" s="43"/>
      <c r="H67" s="43"/>
      <c r="I67" s="87"/>
      <c r="J67" s="88"/>
    </row>
    <row r="68" spans="2:11" ht="13" x14ac:dyDescent="0.15">
      <c r="B68" s="42"/>
      <c r="C68" s="43"/>
      <c r="D68" s="43"/>
      <c r="E68" s="43"/>
      <c r="F68" s="43"/>
      <c r="G68" s="43"/>
      <c r="H68" s="43"/>
      <c r="I68" s="87"/>
      <c r="J68" s="88"/>
    </row>
    <row r="69" spans="2:11" ht="13" x14ac:dyDescent="0.15">
      <c r="B69" s="42"/>
      <c r="C69" s="43"/>
      <c r="D69" s="43"/>
      <c r="E69" s="43"/>
      <c r="F69" s="43"/>
      <c r="G69" s="43"/>
      <c r="H69" s="43"/>
      <c r="I69" s="87"/>
      <c r="J69" s="88"/>
    </row>
    <row r="70" spans="2:11" ht="13" x14ac:dyDescent="0.15">
      <c r="B70" s="42"/>
      <c r="C70" s="43"/>
      <c r="D70" s="43"/>
      <c r="E70" s="43"/>
      <c r="F70" s="43"/>
      <c r="G70" s="43"/>
      <c r="H70" s="43"/>
      <c r="I70" s="87"/>
      <c r="J70" s="88"/>
    </row>
    <row r="71" spans="2:11" ht="13" x14ac:dyDescent="0.15">
      <c r="B71" s="42"/>
      <c r="C71" s="43"/>
      <c r="D71" s="43"/>
      <c r="E71" s="43"/>
      <c r="F71" s="43"/>
      <c r="G71" s="43"/>
      <c r="H71" s="43"/>
      <c r="I71" s="87"/>
      <c r="J71" s="88"/>
    </row>
    <row r="72" spans="2:11" ht="13" x14ac:dyDescent="0.15">
      <c r="B72" s="42"/>
      <c r="C72" s="43"/>
      <c r="D72" s="43"/>
      <c r="E72" s="43"/>
      <c r="F72" s="43"/>
      <c r="G72" s="43"/>
      <c r="H72" s="43"/>
      <c r="I72" s="87"/>
      <c r="J72" s="88"/>
    </row>
    <row r="73" spans="2:11" ht="13" x14ac:dyDescent="0.15">
      <c r="B73" s="42"/>
      <c r="C73" s="43"/>
      <c r="D73" s="43"/>
      <c r="E73" s="43"/>
      <c r="F73" s="43"/>
      <c r="G73" s="43"/>
      <c r="H73" s="43"/>
      <c r="I73" s="87"/>
      <c r="J73" s="88"/>
    </row>
    <row r="74" spans="2:11" ht="13" x14ac:dyDescent="0.15">
      <c r="B74" s="42"/>
      <c r="C74" s="43"/>
      <c r="D74" s="43"/>
      <c r="E74" s="43"/>
      <c r="F74" s="43"/>
      <c r="G74" s="43"/>
      <c r="H74" s="43"/>
      <c r="I74" s="87"/>
      <c r="J74" s="88"/>
    </row>
    <row r="75" spans="2:11" ht="13" x14ac:dyDescent="0.15">
      <c r="B75" s="42"/>
      <c r="C75" s="43"/>
      <c r="D75" s="43"/>
      <c r="E75" s="43"/>
      <c r="F75" s="43"/>
      <c r="G75" s="43"/>
      <c r="H75" s="43"/>
      <c r="I75" s="87"/>
      <c r="J75" s="88"/>
    </row>
    <row r="76" spans="2:11" ht="13" x14ac:dyDescent="0.15">
      <c r="B76" s="42"/>
      <c r="C76" s="43"/>
      <c r="D76" s="43"/>
      <c r="E76" s="43"/>
      <c r="F76" s="43"/>
      <c r="G76" s="43"/>
      <c r="H76" s="43"/>
      <c r="I76" s="87"/>
      <c r="J76" s="88"/>
    </row>
    <row r="77" spans="2:11" ht="13" x14ac:dyDescent="0.15">
      <c r="B77" s="42"/>
      <c r="C77" s="43"/>
      <c r="D77" s="43"/>
      <c r="E77" s="43"/>
      <c r="F77" s="43"/>
      <c r="G77" s="43"/>
      <c r="H77" s="43"/>
      <c r="I77" s="87"/>
      <c r="J77" s="88"/>
    </row>
    <row r="78" spans="2:11" ht="13" x14ac:dyDescent="0.15">
      <c r="B78" s="42"/>
      <c r="C78" s="43"/>
      <c r="D78" s="43"/>
      <c r="E78" s="43"/>
      <c r="F78" s="43"/>
      <c r="G78" s="43"/>
      <c r="H78" s="43"/>
      <c r="I78" s="87"/>
      <c r="J78" s="88"/>
    </row>
    <row r="79" spans="2:11" ht="13" x14ac:dyDescent="0.15">
      <c r="B79" s="42"/>
      <c r="C79" s="43"/>
      <c r="D79" s="43"/>
      <c r="E79" s="43"/>
      <c r="F79" s="43"/>
      <c r="G79" s="43"/>
      <c r="H79" s="43"/>
      <c r="I79" s="87"/>
      <c r="J79" s="88"/>
    </row>
    <row r="80" spans="2:11" ht="13" x14ac:dyDescent="0.15">
      <c r="B80" s="42"/>
      <c r="C80" s="43"/>
      <c r="D80" s="43"/>
      <c r="E80" s="43"/>
      <c r="F80" s="43"/>
      <c r="G80" s="43"/>
      <c r="H80" s="43"/>
      <c r="I80" s="87"/>
      <c r="J80" s="88"/>
    </row>
    <row r="81" spans="2:10" ht="13" x14ac:dyDescent="0.15">
      <c r="B81" s="42"/>
      <c r="C81" s="43"/>
      <c r="D81" s="43"/>
      <c r="E81" s="43"/>
      <c r="F81" s="43"/>
      <c r="G81" s="43"/>
      <c r="H81" s="43"/>
      <c r="I81" s="87"/>
      <c r="J81" s="88"/>
    </row>
    <row r="82" spans="2:10" ht="13" x14ac:dyDescent="0.15">
      <c r="B82" s="42"/>
      <c r="C82" s="43"/>
      <c r="D82" s="43"/>
      <c r="E82" s="43"/>
      <c r="F82" s="43"/>
      <c r="G82" s="43"/>
      <c r="H82" s="43"/>
      <c r="I82" s="87"/>
      <c r="J82" s="88"/>
    </row>
    <row r="83" spans="2:10" ht="13" x14ac:dyDescent="0.15">
      <c r="B83" s="42"/>
      <c r="C83" s="43"/>
      <c r="D83" s="43"/>
      <c r="E83" s="43"/>
      <c r="F83" s="43"/>
      <c r="G83" s="43"/>
      <c r="H83" s="43"/>
      <c r="I83" s="87"/>
      <c r="J83" s="88"/>
    </row>
    <row r="84" spans="2:10" ht="13" x14ac:dyDescent="0.15">
      <c r="B84" s="42"/>
      <c r="C84" s="43"/>
      <c r="D84" s="43"/>
      <c r="E84" s="43"/>
      <c r="F84" s="43"/>
      <c r="G84" s="43"/>
      <c r="H84" s="43"/>
      <c r="I84" s="87"/>
      <c r="J84" s="88"/>
    </row>
    <row r="85" spans="2:10" ht="13" x14ac:dyDescent="0.15">
      <c r="B85" s="42"/>
      <c r="C85" s="43"/>
      <c r="D85" s="43"/>
      <c r="E85" s="43"/>
      <c r="F85" s="43"/>
      <c r="G85" s="43"/>
      <c r="H85" s="43"/>
      <c r="I85" s="87"/>
      <c r="J85" s="88"/>
    </row>
    <row r="86" spans="2:10" ht="13" x14ac:dyDescent="0.15">
      <c r="B86" s="42"/>
      <c r="C86" s="43"/>
      <c r="D86" s="43"/>
      <c r="E86" s="43"/>
      <c r="F86" s="43"/>
      <c r="G86" s="43"/>
      <c r="H86" s="43"/>
      <c r="I86" s="87"/>
      <c r="J86" s="88"/>
    </row>
    <row r="87" spans="2:10" ht="13" x14ac:dyDescent="0.15">
      <c r="B87" s="42"/>
      <c r="C87" s="43"/>
      <c r="D87" s="43"/>
      <c r="E87" s="43"/>
      <c r="F87" s="43"/>
      <c r="G87" s="43"/>
      <c r="H87" s="43"/>
      <c r="I87" s="87"/>
      <c r="J87" s="88"/>
    </row>
    <row r="88" spans="2:10" ht="13" x14ac:dyDescent="0.15">
      <c r="B88" s="42"/>
      <c r="C88" s="43"/>
      <c r="D88" s="43"/>
      <c r="E88" s="43"/>
      <c r="F88" s="43"/>
      <c r="G88" s="43"/>
      <c r="H88" s="43"/>
      <c r="I88" s="87"/>
      <c r="J88" s="88"/>
    </row>
    <row r="89" spans="2:10" ht="13" x14ac:dyDescent="0.15">
      <c r="B89" s="42"/>
      <c r="C89" s="43"/>
      <c r="D89" s="43"/>
      <c r="E89" s="43"/>
      <c r="F89" s="43"/>
      <c r="G89" s="43"/>
      <c r="H89" s="43"/>
      <c r="I89" s="87"/>
      <c r="J89" s="88"/>
    </row>
    <row r="90" spans="2:10" ht="13" x14ac:dyDescent="0.15">
      <c r="B90" s="42"/>
      <c r="C90" s="43"/>
      <c r="D90" s="43"/>
      <c r="E90" s="43"/>
      <c r="F90" s="43"/>
      <c r="G90" s="43"/>
      <c r="H90" s="43"/>
      <c r="I90" s="87"/>
      <c r="J90" s="88"/>
    </row>
    <row r="91" spans="2:10" ht="13" x14ac:dyDescent="0.15">
      <c r="B91" s="42"/>
      <c r="C91" s="43"/>
      <c r="D91" s="43"/>
      <c r="E91" s="43"/>
      <c r="F91" s="43"/>
      <c r="G91" s="43"/>
      <c r="H91" s="43"/>
      <c r="I91" s="87"/>
      <c r="J91" s="88"/>
    </row>
    <row r="92" spans="2:10" ht="13" x14ac:dyDescent="0.15">
      <c r="B92" s="42"/>
      <c r="C92" s="43"/>
      <c r="D92" s="43"/>
      <c r="E92" s="43"/>
      <c r="F92" s="43"/>
      <c r="G92" s="43"/>
      <c r="H92" s="43"/>
      <c r="I92" s="87"/>
      <c r="J92" s="88"/>
    </row>
    <row r="93" spans="2:10" ht="13" x14ac:dyDescent="0.15">
      <c r="B93" s="42"/>
      <c r="C93" s="43"/>
      <c r="D93" s="43"/>
      <c r="E93" s="43"/>
      <c r="F93" s="43"/>
      <c r="G93" s="43"/>
      <c r="H93" s="43"/>
      <c r="I93" s="87"/>
      <c r="J93" s="88"/>
    </row>
    <row r="94" spans="2:10" ht="13" x14ac:dyDescent="0.15">
      <c r="B94" s="42"/>
      <c r="C94" s="43"/>
      <c r="D94" s="43"/>
      <c r="E94" s="43"/>
      <c r="F94" s="43"/>
      <c r="G94" s="43"/>
      <c r="H94" s="43"/>
      <c r="I94" s="87"/>
      <c r="J94" s="88"/>
    </row>
    <row r="95" spans="2:10" ht="13" x14ac:dyDescent="0.15">
      <c r="B95" s="42"/>
      <c r="C95" s="43"/>
      <c r="D95" s="43"/>
      <c r="E95" s="43"/>
      <c r="F95" s="43"/>
      <c r="G95" s="43"/>
      <c r="H95" s="43"/>
      <c r="I95" s="87"/>
      <c r="J95" s="88"/>
    </row>
    <row r="96" spans="2:10" ht="13" x14ac:dyDescent="0.15">
      <c r="B96" s="42"/>
      <c r="C96" s="43"/>
      <c r="D96" s="43"/>
      <c r="E96" s="43"/>
      <c r="F96" s="43"/>
      <c r="G96" s="43"/>
      <c r="H96" s="43"/>
      <c r="I96" s="87"/>
      <c r="J96" s="88"/>
    </row>
    <row r="97" spans="2:10" ht="13" x14ac:dyDescent="0.15">
      <c r="B97" s="42"/>
      <c r="C97" s="43"/>
      <c r="D97" s="43"/>
      <c r="E97" s="43"/>
      <c r="F97" s="43"/>
      <c r="G97" s="43"/>
      <c r="H97" s="43"/>
      <c r="I97" s="87"/>
      <c r="J97" s="88"/>
    </row>
    <row r="98" spans="2:10" ht="13" x14ac:dyDescent="0.15">
      <c r="B98" s="42"/>
      <c r="C98" s="43"/>
      <c r="D98" s="43"/>
      <c r="E98" s="43"/>
      <c r="F98" s="43"/>
      <c r="G98" s="43"/>
      <c r="H98" s="43"/>
      <c r="I98" s="87"/>
      <c r="J98" s="88"/>
    </row>
    <row r="99" spans="2:10" ht="13" x14ac:dyDescent="0.15">
      <c r="B99" s="42"/>
      <c r="C99" s="43"/>
      <c r="D99" s="43"/>
      <c r="E99" s="43"/>
      <c r="F99" s="43"/>
      <c r="G99" s="43"/>
      <c r="H99" s="43"/>
      <c r="I99" s="87"/>
      <c r="J99" s="88"/>
    </row>
    <row r="100" spans="2:10" ht="13" x14ac:dyDescent="0.15">
      <c r="B100" s="42"/>
      <c r="C100" s="43"/>
      <c r="D100" s="43"/>
      <c r="E100" s="43"/>
      <c r="F100" s="43"/>
      <c r="G100" s="43"/>
      <c r="H100" s="43"/>
      <c r="I100" s="87"/>
      <c r="J100" s="88"/>
    </row>
    <row r="101" spans="2:10" ht="13" x14ac:dyDescent="0.15">
      <c r="B101" s="42"/>
      <c r="C101" s="43"/>
      <c r="D101" s="43"/>
      <c r="E101" s="43"/>
      <c r="F101" s="43"/>
      <c r="G101" s="43"/>
      <c r="H101" s="43"/>
      <c r="I101" s="87"/>
      <c r="J101" s="88"/>
    </row>
    <row r="102" spans="2:10" ht="13" x14ac:dyDescent="0.15">
      <c r="B102" s="42"/>
      <c r="C102" s="43"/>
      <c r="D102" s="43"/>
      <c r="E102" s="43"/>
      <c r="F102" s="43"/>
      <c r="G102" s="43"/>
      <c r="H102" s="43"/>
      <c r="I102" s="87"/>
      <c r="J102" s="88"/>
    </row>
    <row r="103" spans="2:10" ht="13" x14ac:dyDescent="0.15">
      <c r="B103" s="42"/>
      <c r="C103" s="43"/>
      <c r="D103" s="43"/>
      <c r="E103" s="43"/>
      <c r="F103" s="43"/>
      <c r="G103" s="43"/>
      <c r="H103" s="43"/>
      <c r="I103" s="87"/>
      <c r="J103" s="88"/>
    </row>
    <row r="104" spans="2:10" ht="13" x14ac:dyDescent="0.15">
      <c r="B104" s="42"/>
      <c r="C104" s="43"/>
      <c r="D104" s="43"/>
      <c r="E104" s="43"/>
      <c r="F104" s="43"/>
      <c r="G104" s="43"/>
      <c r="H104" s="43"/>
      <c r="I104" s="87"/>
      <c r="J104" s="88"/>
    </row>
    <row r="105" spans="2:10" ht="13" x14ac:dyDescent="0.15">
      <c r="B105" s="42"/>
      <c r="C105" s="43"/>
      <c r="D105" s="43"/>
      <c r="E105" s="43"/>
      <c r="F105" s="43"/>
      <c r="G105" s="43"/>
      <c r="H105" s="43"/>
      <c r="I105" s="87"/>
      <c r="J105" s="88"/>
    </row>
    <row r="106" spans="2:10" ht="13" x14ac:dyDescent="0.15">
      <c r="B106" s="42"/>
      <c r="C106" s="43"/>
      <c r="D106" s="43"/>
      <c r="E106" s="43"/>
      <c r="F106" s="43"/>
      <c r="G106" s="43"/>
      <c r="H106" s="43"/>
      <c r="I106" s="87"/>
      <c r="J106" s="88"/>
    </row>
    <row r="107" spans="2:10" ht="13" x14ac:dyDescent="0.15">
      <c r="B107" s="42"/>
      <c r="C107" s="43"/>
      <c r="D107" s="43"/>
      <c r="E107" s="43"/>
      <c r="F107" s="43"/>
      <c r="G107" s="43"/>
      <c r="H107" s="43"/>
      <c r="I107" s="87"/>
      <c r="J107" s="88"/>
    </row>
    <row r="108" spans="2:10" ht="13" x14ac:dyDescent="0.15">
      <c r="B108" s="42"/>
      <c r="C108" s="43"/>
      <c r="D108" s="43"/>
      <c r="E108" s="43"/>
      <c r="F108" s="43"/>
      <c r="G108" s="43"/>
      <c r="H108" s="43"/>
      <c r="I108" s="87"/>
      <c r="J108" s="88"/>
    </row>
    <row r="109" spans="2:10" ht="13" x14ac:dyDescent="0.15">
      <c r="B109" s="42"/>
      <c r="C109" s="43"/>
      <c r="D109" s="43"/>
      <c r="E109" s="43"/>
      <c r="F109" s="43"/>
      <c r="G109" s="43"/>
      <c r="H109" s="43"/>
      <c r="I109" s="87"/>
      <c r="J109" s="88"/>
    </row>
    <row r="110" spans="2:10" ht="13" x14ac:dyDescent="0.15">
      <c r="B110" s="42"/>
      <c r="C110" s="43"/>
      <c r="D110" s="43"/>
      <c r="E110" s="43"/>
      <c r="F110" s="43"/>
      <c r="G110" s="43"/>
      <c r="H110" s="43"/>
      <c r="I110" s="87"/>
      <c r="J110" s="88"/>
    </row>
    <row r="111" spans="2:10" ht="13" x14ac:dyDescent="0.15">
      <c r="B111" s="42"/>
      <c r="C111" s="43"/>
      <c r="D111" s="43"/>
      <c r="E111" s="43"/>
      <c r="F111" s="43"/>
      <c r="G111" s="43"/>
      <c r="H111" s="43"/>
      <c r="I111" s="87"/>
      <c r="J111" s="88"/>
    </row>
    <row r="112" spans="2:10" ht="13" x14ac:dyDescent="0.15">
      <c r="B112" s="42"/>
      <c r="C112" s="43"/>
      <c r="D112" s="43"/>
      <c r="E112" s="43"/>
      <c r="F112" s="43"/>
      <c r="G112" s="43"/>
      <c r="H112" s="43"/>
      <c r="I112" s="87"/>
      <c r="J112" s="88"/>
    </row>
    <row r="113" spans="2:10" ht="13" x14ac:dyDescent="0.15">
      <c r="B113" s="42"/>
      <c r="C113" s="43"/>
      <c r="D113" s="43"/>
      <c r="E113" s="43"/>
      <c r="F113" s="43"/>
      <c r="G113" s="43"/>
      <c r="H113" s="43"/>
      <c r="I113" s="87"/>
      <c r="J113" s="88"/>
    </row>
    <row r="114" spans="2:10" ht="13" x14ac:dyDescent="0.15">
      <c r="B114" s="42"/>
      <c r="C114" s="43"/>
      <c r="D114" s="43"/>
      <c r="E114" s="43"/>
      <c r="F114" s="43"/>
      <c r="G114" s="43"/>
      <c r="H114" s="43"/>
      <c r="I114" s="87"/>
      <c r="J114" s="88"/>
    </row>
    <row r="115" spans="2:10" ht="13" x14ac:dyDescent="0.15">
      <c r="B115" s="42"/>
      <c r="C115" s="43"/>
      <c r="D115" s="43"/>
      <c r="E115" s="43"/>
      <c r="F115" s="43"/>
      <c r="G115" s="43"/>
      <c r="H115" s="43"/>
      <c r="I115" s="87"/>
      <c r="J115" s="88"/>
    </row>
    <row r="116" spans="2:10" ht="13" x14ac:dyDescent="0.15">
      <c r="B116" s="42"/>
      <c r="C116" s="43"/>
      <c r="D116" s="43"/>
      <c r="E116" s="43"/>
      <c r="F116" s="43"/>
      <c r="G116" s="43"/>
      <c r="H116" s="43"/>
      <c r="I116" s="87"/>
      <c r="J116" s="88"/>
    </row>
    <row r="117" spans="2:10" ht="13" x14ac:dyDescent="0.15">
      <c r="B117" s="42"/>
      <c r="C117" s="43"/>
      <c r="D117" s="43"/>
      <c r="E117" s="43"/>
      <c r="F117" s="43"/>
      <c r="G117" s="43"/>
      <c r="H117" s="43"/>
      <c r="I117" s="87"/>
      <c r="J117" s="88"/>
    </row>
    <row r="118" spans="2:10" ht="13" x14ac:dyDescent="0.15">
      <c r="B118" s="42"/>
      <c r="C118" s="43"/>
      <c r="D118" s="43"/>
      <c r="E118" s="43"/>
      <c r="F118" s="43"/>
      <c r="G118" s="43"/>
      <c r="H118" s="43"/>
      <c r="I118" s="87"/>
      <c r="J118" s="88"/>
    </row>
    <row r="119" spans="2:10" ht="13" x14ac:dyDescent="0.15">
      <c r="B119" s="42"/>
      <c r="C119" s="43"/>
      <c r="D119" s="43"/>
      <c r="E119" s="43"/>
      <c r="F119" s="43"/>
      <c r="G119" s="43"/>
      <c r="H119" s="43"/>
      <c r="I119" s="87"/>
      <c r="J119" s="88"/>
    </row>
    <row r="120" spans="2:10" ht="13" x14ac:dyDescent="0.15">
      <c r="B120" s="42"/>
      <c r="C120" s="43"/>
      <c r="D120" s="43"/>
      <c r="E120" s="43"/>
      <c r="F120" s="43"/>
      <c r="G120" s="43"/>
      <c r="H120" s="43"/>
      <c r="I120" s="87"/>
      <c r="J120" s="88"/>
    </row>
    <row r="121" spans="2:10" ht="13" x14ac:dyDescent="0.15">
      <c r="B121" s="42"/>
      <c r="C121" s="43"/>
      <c r="D121" s="43"/>
      <c r="E121" s="43"/>
      <c r="F121" s="43"/>
      <c r="G121" s="43"/>
      <c r="H121" s="43"/>
      <c r="I121" s="87"/>
      <c r="J121" s="88"/>
    </row>
    <row r="122" spans="2:10" ht="13" x14ac:dyDescent="0.15">
      <c r="B122" s="42"/>
      <c r="C122" s="43"/>
      <c r="D122" s="43"/>
      <c r="E122" s="43"/>
      <c r="F122" s="43"/>
      <c r="G122" s="43"/>
      <c r="H122" s="43"/>
      <c r="I122" s="87"/>
      <c r="J122" s="88"/>
    </row>
    <row r="123" spans="2:10" ht="13" x14ac:dyDescent="0.15">
      <c r="B123" s="42"/>
      <c r="C123" s="43"/>
      <c r="D123" s="43"/>
      <c r="E123" s="43"/>
      <c r="F123" s="43"/>
      <c r="G123" s="43"/>
      <c r="H123" s="43"/>
      <c r="I123" s="87"/>
      <c r="J123" s="88"/>
    </row>
    <row r="124" spans="2:10" ht="13" x14ac:dyDescent="0.15">
      <c r="B124" s="42"/>
      <c r="C124" s="43"/>
      <c r="D124" s="43"/>
      <c r="E124" s="43"/>
      <c r="F124" s="43"/>
      <c r="G124" s="43"/>
      <c r="H124" s="43"/>
      <c r="I124" s="87"/>
      <c r="J124" s="88"/>
    </row>
    <row r="125" spans="2:10" ht="13" x14ac:dyDescent="0.15">
      <c r="B125" s="42"/>
      <c r="C125" s="43"/>
      <c r="D125" s="43"/>
      <c r="E125" s="43"/>
      <c r="F125" s="43"/>
      <c r="G125" s="43"/>
      <c r="H125" s="43"/>
      <c r="I125" s="87"/>
      <c r="J125" s="88"/>
    </row>
    <row r="126" spans="2:10" ht="13" x14ac:dyDescent="0.15">
      <c r="B126" s="42"/>
      <c r="C126" s="43"/>
      <c r="D126" s="43"/>
      <c r="E126" s="43"/>
      <c r="F126" s="43"/>
      <c r="G126" s="43"/>
      <c r="H126" s="43"/>
      <c r="I126" s="87"/>
      <c r="J126" s="88"/>
    </row>
    <row r="127" spans="2:10" ht="13" x14ac:dyDescent="0.15">
      <c r="B127" s="42"/>
      <c r="C127" s="43"/>
      <c r="D127" s="43"/>
      <c r="E127" s="43"/>
      <c r="F127" s="43"/>
      <c r="G127" s="43"/>
      <c r="H127" s="43"/>
      <c r="I127" s="87"/>
      <c r="J127" s="88"/>
    </row>
    <row r="128" spans="2:10" ht="13" x14ac:dyDescent="0.15">
      <c r="B128" s="42"/>
      <c r="C128" s="43"/>
      <c r="D128" s="43"/>
      <c r="E128" s="43"/>
      <c r="F128" s="43"/>
      <c r="G128" s="43"/>
      <c r="H128" s="43"/>
      <c r="I128" s="87"/>
      <c r="J128" s="88"/>
    </row>
    <row r="129" spans="2:10" ht="13" x14ac:dyDescent="0.15">
      <c r="B129" s="42"/>
      <c r="C129" s="43"/>
      <c r="D129" s="43"/>
      <c r="E129" s="43"/>
      <c r="F129" s="43"/>
      <c r="G129" s="43"/>
      <c r="H129" s="43"/>
      <c r="I129" s="87"/>
      <c r="J129" s="88"/>
    </row>
    <row r="130" spans="2:10" ht="13" x14ac:dyDescent="0.15">
      <c r="B130" s="42"/>
      <c r="C130" s="43"/>
      <c r="D130" s="43"/>
      <c r="E130" s="43"/>
      <c r="F130" s="43"/>
      <c r="G130" s="43"/>
      <c r="H130" s="43"/>
      <c r="I130" s="87"/>
      <c r="J130" s="88"/>
    </row>
    <row r="131" spans="2:10" ht="13" x14ac:dyDescent="0.15">
      <c r="B131" s="42"/>
      <c r="C131" s="43"/>
      <c r="D131" s="43"/>
      <c r="E131" s="43"/>
      <c r="F131" s="43"/>
      <c r="G131" s="43"/>
      <c r="H131" s="43"/>
      <c r="I131" s="87"/>
      <c r="J131" s="88"/>
    </row>
    <row r="132" spans="2:10" ht="13" x14ac:dyDescent="0.15">
      <c r="B132" s="42"/>
      <c r="C132" s="43"/>
      <c r="D132" s="43"/>
      <c r="E132" s="43"/>
      <c r="F132" s="43"/>
      <c r="G132" s="43"/>
      <c r="H132" s="43"/>
      <c r="I132" s="87"/>
      <c r="J132" s="88"/>
    </row>
    <row r="133" spans="2:10" ht="13" x14ac:dyDescent="0.15">
      <c r="B133" s="42"/>
      <c r="C133" s="43"/>
      <c r="D133" s="43"/>
      <c r="E133" s="43"/>
      <c r="F133" s="43"/>
      <c r="G133" s="43"/>
      <c r="H133" s="43"/>
      <c r="I133" s="87"/>
      <c r="J133" s="88"/>
    </row>
    <row r="134" spans="2:10" ht="13" x14ac:dyDescent="0.15">
      <c r="B134" s="42"/>
      <c r="C134" s="43"/>
      <c r="D134" s="43"/>
      <c r="E134" s="43"/>
      <c r="F134" s="43"/>
      <c r="G134" s="43"/>
      <c r="H134" s="43"/>
      <c r="I134" s="87"/>
      <c r="J134" s="88"/>
    </row>
    <row r="135" spans="2:10" ht="13" x14ac:dyDescent="0.15">
      <c r="B135" s="42"/>
      <c r="C135" s="43"/>
      <c r="D135" s="43"/>
      <c r="E135" s="43"/>
      <c r="F135" s="43"/>
      <c r="G135" s="43"/>
      <c r="H135" s="43"/>
      <c r="I135" s="87"/>
      <c r="J135" s="88"/>
    </row>
    <row r="136" spans="2:10" ht="13" x14ac:dyDescent="0.15">
      <c r="B136" s="42"/>
      <c r="C136" s="43"/>
      <c r="D136" s="43"/>
      <c r="E136" s="43"/>
      <c r="F136" s="43"/>
      <c r="G136" s="43"/>
      <c r="H136" s="43"/>
      <c r="I136" s="87"/>
      <c r="J136" s="88"/>
    </row>
    <row r="137" spans="2:10" ht="13" x14ac:dyDescent="0.15">
      <c r="B137" s="42"/>
      <c r="C137" s="43"/>
      <c r="D137" s="43"/>
      <c r="E137" s="43"/>
      <c r="F137" s="43"/>
      <c r="G137" s="43"/>
      <c r="H137" s="43"/>
      <c r="I137" s="87"/>
      <c r="J137" s="88"/>
    </row>
    <row r="138" spans="2:10" ht="13" x14ac:dyDescent="0.15">
      <c r="B138" s="42"/>
      <c r="C138" s="43"/>
      <c r="D138" s="43"/>
      <c r="E138" s="43"/>
      <c r="F138" s="43"/>
      <c r="G138" s="43"/>
      <c r="H138" s="43"/>
      <c r="I138" s="87"/>
      <c r="J138" s="88"/>
    </row>
    <row r="139" spans="2:10" ht="13" x14ac:dyDescent="0.15">
      <c r="B139" s="42"/>
      <c r="C139" s="43"/>
      <c r="D139" s="43"/>
      <c r="E139" s="43"/>
      <c r="F139" s="43"/>
      <c r="G139" s="43"/>
      <c r="H139" s="43"/>
      <c r="I139" s="87"/>
      <c r="J139" s="88"/>
    </row>
    <row r="140" spans="2:10" ht="13" x14ac:dyDescent="0.15">
      <c r="B140" s="42"/>
      <c r="C140" s="43"/>
      <c r="D140" s="43"/>
      <c r="E140" s="43"/>
      <c r="F140" s="43"/>
      <c r="G140" s="43"/>
      <c r="H140" s="43"/>
      <c r="I140" s="87"/>
      <c r="J140" s="88"/>
    </row>
    <row r="141" spans="2:10" ht="13" x14ac:dyDescent="0.15">
      <c r="B141" s="42"/>
      <c r="C141" s="43"/>
      <c r="D141" s="43"/>
      <c r="E141" s="43"/>
      <c r="F141" s="43"/>
      <c r="G141" s="43"/>
      <c r="H141" s="43"/>
      <c r="I141" s="87"/>
      <c r="J141" s="88"/>
    </row>
    <row r="142" spans="2:10" ht="13" x14ac:dyDescent="0.15">
      <c r="B142" s="42"/>
      <c r="C142" s="43"/>
      <c r="D142" s="43"/>
      <c r="E142" s="43"/>
      <c r="F142" s="43"/>
      <c r="G142" s="43"/>
      <c r="H142" s="43"/>
      <c r="I142" s="87"/>
      <c r="J142" s="88"/>
    </row>
    <row r="143" spans="2:10" ht="13" x14ac:dyDescent="0.15">
      <c r="B143" s="42"/>
      <c r="C143" s="43"/>
      <c r="D143" s="43"/>
      <c r="E143" s="43"/>
      <c r="F143" s="43"/>
      <c r="G143" s="43"/>
      <c r="H143" s="43"/>
      <c r="I143" s="87"/>
      <c r="J143" s="88"/>
    </row>
    <row r="144" spans="2:10" ht="13" x14ac:dyDescent="0.15">
      <c r="B144" s="42"/>
      <c r="C144" s="43"/>
      <c r="D144" s="43"/>
      <c r="E144" s="43"/>
      <c r="F144" s="43"/>
      <c r="G144" s="43"/>
      <c r="H144" s="43"/>
      <c r="I144" s="87"/>
      <c r="J144" s="88"/>
    </row>
    <row r="145" spans="2:10" ht="13" x14ac:dyDescent="0.15">
      <c r="B145" s="42"/>
      <c r="C145" s="43"/>
      <c r="D145" s="43"/>
      <c r="E145" s="43"/>
      <c r="F145" s="43"/>
      <c r="G145" s="43"/>
      <c r="H145" s="43"/>
      <c r="I145" s="87"/>
      <c r="J145" s="88"/>
    </row>
    <row r="146" spans="2:10" ht="13" x14ac:dyDescent="0.15">
      <c r="B146" s="42"/>
      <c r="C146" s="43"/>
      <c r="D146" s="43"/>
      <c r="E146" s="43"/>
      <c r="F146" s="43"/>
      <c r="G146" s="43"/>
      <c r="H146" s="43"/>
      <c r="I146" s="87"/>
      <c r="J146" s="88"/>
    </row>
    <row r="147" spans="2:10" ht="13" x14ac:dyDescent="0.15">
      <c r="B147" s="42"/>
      <c r="C147" s="43"/>
      <c r="D147" s="43"/>
      <c r="E147" s="43"/>
      <c r="F147" s="43"/>
      <c r="G147" s="43"/>
      <c r="H147" s="43"/>
      <c r="I147" s="87"/>
      <c r="J147" s="88"/>
    </row>
    <row r="148" spans="2:10" ht="13" x14ac:dyDescent="0.15">
      <c r="B148" s="42"/>
      <c r="C148" s="43"/>
      <c r="D148" s="43"/>
      <c r="E148" s="43"/>
      <c r="F148" s="43"/>
      <c r="G148" s="43"/>
      <c r="H148" s="43"/>
      <c r="I148" s="87"/>
      <c r="J148" s="88"/>
    </row>
    <row r="149" spans="2:10" ht="13" x14ac:dyDescent="0.15">
      <c r="B149" s="42"/>
      <c r="C149" s="43"/>
      <c r="D149" s="43"/>
      <c r="E149" s="43"/>
      <c r="F149" s="43"/>
      <c r="G149" s="43"/>
      <c r="H149" s="43"/>
      <c r="I149" s="87"/>
      <c r="J149" s="88"/>
    </row>
    <row r="150" spans="2:10" ht="13" x14ac:dyDescent="0.15">
      <c r="B150" s="42"/>
      <c r="C150" s="43"/>
      <c r="D150" s="43"/>
      <c r="E150" s="43"/>
      <c r="F150" s="43"/>
      <c r="G150" s="43"/>
      <c r="H150" s="43"/>
      <c r="I150" s="87"/>
      <c r="J150" s="88"/>
    </row>
    <row r="151" spans="2:10" ht="13" x14ac:dyDescent="0.15">
      <c r="B151" s="42"/>
      <c r="C151" s="43"/>
      <c r="D151" s="43"/>
      <c r="E151" s="43"/>
      <c r="F151" s="43"/>
      <c r="G151" s="43"/>
      <c r="H151" s="43"/>
      <c r="I151" s="87"/>
      <c r="J151" s="88"/>
    </row>
    <row r="152" spans="2:10" ht="13" x14ac:dyDescent="0.15">
      <c r="B152" s="42"/>
      <c r="C152" s="43"/>
      <c r="D152" s="43"/>
      <c r="E152" s="43"/>
      <c r="F152" s="43"/>
      <c r="G152" s="43"/>
      <c r="H152" s="43"/>
      <c r="I152" s="87"/>
      <c r="J152" s="88"/>
    </row>
    <row r="153" spans="2:10" ht="13" x14ac:dyDescent="0.15">
      <c r="B153" s="42"/>
      <c r="C153" s="43"/>
      <c r="D153" s="43"/>
      <c r="E153" s="43"/>
      <c r="F153" s="43"/>
      <c r="G153" s="43"/>
      <c r="H153" s="43"/>
      <c r="I153" s="87"/>
      <c r="J153" s="88"/>
    </row>
    <row r="154" spans="2:10" ht="13" x14ac:dyDescent="0.15">
      <c r="B154" s="42"/>
      <c r="C154" s="43"/>
      <c r="D154" s="43"/>
      <c r="E154" s="43"/>
      <c r="F154" s="43"/>
      <c r="G154" s="43"/>
      <c r="H154" s="43"/>
      <c r="I154" s="87"/>
      <c r="J154" s="88"/>
    </row>
    <row r="155" spans="2:10" ht="13" x14ac:dyDescent="0.15">
      <c r="B155" s="42"/>
      <c r="C155" s="43"/>
      <c r="D155" s="43"/>
      <c r="E155" s="43"/>
      <c r="F155" s="43"/>
      <c r="G155" s="43"/>
      <c r="H155" s="43"/>
      <c r="I155" s="87"/>
      <c r="J155" s="88"/>
    </row>
    <row r="156" spans="2:10" ht="13" x14ac:dyDescent="0.15">
      <c r="B156" s="42"/>
      <c r="C156" s="43"/>
      <c r="D156" s="43"/>
      <c r="E156" s="43"/>
      <c r="F156" s="43"/>
      <c r="G156" s="43"/>
      <c r="H156" s="43"/>
      <c r="I156" s="87"/>
      <c r="J156" s="88"/>
    </row>
    <row r="157" spans="2:10" ht="13" x14ac:dyDescent="0.15">
      <c r="B157" s="42"/>
      <c r="C157" s="43"/>
      <c r="D157" s="43"/>
      <c r="E157" s="43"/>
      <c r="F157" s="43"/>
      <c r="G157" s="43"/>
      <c r="H157" s="43"/>
      <c r="I157" s="87"/>
      <c r="J157" s="88"/>
    </row>
    <row r="158" spans="2:10" ht="13" x14ac:dyDescent="0.15">
      <c r="B158" s="42"/>
      <c r="C158" s="43"/>
      <c r="D158" s="43"/>
      <c r="E158" s="43"/>
      <c r="F158" s="43"/>
      <c r="G158" s="43"/>
      <c r="H158" s="43"/>
      <c r="I158" s="87"/>
      <c r="J158" s="88"/>
    </row>
    <row r="159" spans="2:10" ht="13" x14ac:dyDescent="0.15">
      <c r="B159" s="42"/>
      <c r="C159" s="43"/>
      <c r="D159" s="43"/>
      <c r="E159" s="43"/>
      <c r="F159" s="43"/>
      <c r="G159" s="43"/>
      <c r="H159" s="43"/>
      <c r="I159" s="87"/>
      <c r="J159" s="88"/>
    </row>
    <row r="160" spans="2:10" ht="13" x14ac:dyDescent="0.15">
      <c r="B160" s="42"/>
      <c r="C160" s="43"/>
      <c r="D160" s="43"/>
      <c r="E160" s="43"/>
      <c r="F160" s="43"/>
      <c r="G160" s="43"/>
      <c r="H160" s="43"/>
      <c r="I160" s="87"/>
      <c r="J160" s="88"/>
    </row>
    <row r="161" spans="2:10" ht="13" x14ac:dyDescent="0.15">
      <c r="B161" s="42"/>
      <c r="C161" s="43"/>
      <c r="D161" s="43"/>
      <c r="E161" s="43"/>
      <c r="F161" s="43"/>
      <c r="G161" s="43"/>
      <c r="H161" s="43"/>
      <c r="I161" s="87"/>
      <c r="J161" s="88"/>
    </row>
    <row r="162" spans="2:10" ht="13" x14ac:dyDescent="0.15">
      <c r="B162" s="42"/>
      <c r="C162" s="43"/>
      <c r="D162" s="43"/>
      <c r="E162" s="43"/>
      <c r="F162" s="43"/>
      <c r="G162" s="43"/>
      <c r="H162" s="43"/>
      <c r="I162" s="87"/>
      <c r="J162" s="88"/>
    </row>
    <row r="163" spans="2:10" ht="13" x14ac:dyDescent="0.15">
      <c r="B163" s="42"/>
      <c r="C163" s="43"/>
      <c r="D163" s="43"/>
      <c r="E163" s="43"/>
      <c r="F163" s="43"/>
      <c r="G163" s="43"/>
      <c r="H163" s="43"/>
      <c r="I163" s="87"/>
      <c r="J163" s="88"/>
    </row>
    <row r="164" spans="2:10" ht="13" x14ac:dyDescent="0.15">
      <c r="B164" s="42"/>
      <c r="C164" s="43"/>
      <c r="D164" s="43"/>
      <c r="E164" s="43"/>
      <c r="F164" s="43"/>
      <c r="G164" s="43"/>
      <c r="H164" s="43"/>
      <c r="I164" s="87"/>
      <c r="J164" s="88"/>
    </row>
    <row r="165" spans="2:10" ht="13" x14ac:dyDescent="0.15">
      <c r="B165" s="42"/>
      <c r="C165" s="43"/>
      <c r="D165" s="43"/>
      <c r="E165" s="43"/>
      <c r="F165" s="43"/>
      <c r="G165" s="43"/>
      <c r="H165" s="43"/>
      <c r="I165" s="87"/>
      <c r="J165" s="88"/>
    </row>
    <row r="166" spans="2:10" ht="13" x14ac:dyDescent="0.15">
      <c r="B166" s="42"/>
      <c r="C166" s="43"/>
      <c r="D166" s="43"/>
      <c r="E166" s="43"/>
      <c r="F166" s="43"/>
      <c r="G166" s="43"/>
      <c r="H166" s="43"/>
      <c r="I166" s="87"/>
      <c r="J166" s="88"/>
    </row>
    <row r="167" spans="2:10" ht="13" x14ac:dyDescent="0.15">
      <c r="B167" s="42"/>
      <c r="C167" s="43"/>
      <c r="D167" s="43"/>
      <c r="E167" s="43"/>
      <c r="F167" s="43"/>
      <c r="G167" s="43"/>
      <c r="H167" s="43"/>
      <c r="I167" s="87"/>
      <c r="J167" s="88"/>
    </row>
    <row r="168" spans="2:10" ht="13" x14ac:dyDescent="0.15">
      <c r="B168" s="42"/>
      <c r="C168" s="43"/>
      <c r="D168" s="43"/>
      <c r="E168" s="43"/>
      <c r="F168" s="43"/>
      <c r="G168" s="43"/>
      <c r="H168" s="43"/>
      <c r="I168" s="87"/>
      <c r="J168" s="88"/>
    </row>
    <row r="169" spans="2:10" ht="13" x14ac:dyDescent="0.15">
      <c r="B169" s="42"/>
      <c r="C169" s="43"/>
      <c r="D169" s="43"/>
      <c r="E169" s="43"/>
      <c r="F169" s="43"/>
      <c r="G169" s="43"/>
      <c r="H169" s="43"/>
      <c r="I169" s="87"/>
      <c r="J169" s="88"/>
    </row>
    <row r="170" spans="2:10" ht="13" x14ac:dyDescent="0.15">
      <c r="B170" s="42"/>
      <c r="C170" s="43"/>
      <c r="D170" s="43"/>
      <c r="E170" s="43"/>
      <c r="F170" s="43"/>
      <c r="G170" s="43"/>
      <c r="H170" s="43"/>
      <c r="I170" s="87"/>
      <c r="J170" s="88"/>
    </row>
    <row r="171" spans="2:10" ht="13" x14ac:dyDescent="0.15">
      <c r="B171" s="42"/>
      <c r="C171" s="43"/>
      <c r="D171" s="43"/>
      <c r="E171" s="43"/>
      <c r="F171" s="43"/>
      <c r="G171" s="43"/>
      <c r="H171" s="43"/>
      <c r="I171" s="87"/>
      <c r="J171" s="88"/>
    </row>
    <row r="172" spans="2:10" ht="13" x14ac:dyDescent="0.15">
      <c r="B172" s="42"/>
      <c r="C172" s="43"/>
      <c r="D172" s="43"/>
      <c r="E172" s="43"/>
      <c r="F172" s="43"/>
      <c r="G172" s="43"/>
      <c r="H172" s="43"/>
      <c r="I172" s="87"/>
      <c r="J172" s="88"/>
    </row>
    <row r="173" spans="2:10" ht="13" x14ac:dyDescent="0.15">
      <c r="B173" s="42"/>
      <c r="C173" s="43"/>
      <c r="D173" s="43"/>
      <c r="E173" s="43"/>
      <c r="F173" s="43"/>
      <c r="G173" s="43"/>
      <c r="H173" s="43"/>
      <c r="I173" s="87"/>
      <c r="J173" s="88"/>
    </row>
    <row r="174" spans="2:10" ht="13" x14ac:dyDescent="0.15">
      <c r="B174" s="42"/>
      <c r="C174" s="43"/>
      <c r="D174" s="43"/>
      <c r="E174" s="43"/>
      <c r="F174" s="43"/>
      <c r="G174" s="43"/>
      <c r="H174" s="43"/>
      <c r="I174" s="87"/>
      <c r="J174" s="88"/>
    </row>
    <row r="175" spans="2:10" ht="13" x14ac:dyDescent="0.15">
      <c r="B175" s="42"/>
      <c r="C175" s="43"/>
      <c r="D175" s="43"/>
      <c r="E175" s="43"/>
      <c r="F175" s="43"/>
      <c r="G175" s="43"/>
      <c r="H175" s="43"/>
      <c r="I175" s="87"/>
      <c r="J175" s="88"/>
    </row>
    <row r="176" spans="2:10" ht="13" x14ac:dyDescent="0.15">
      <c r="B176" s="42"/>
      <c r="C176" s="43"/>
      <c r="D176" s="43"/>
      <c r="E176" s="43"/>
      <c r="F176" s="43"/>
      <c r="G176" s="43"/>
      <c r="H176" s="43"/>
      <c r="I176" s="87"/>
      <c r="J176" s="88"/>
    </row>
    <row r="177" spans="2:10" ht="13" x14ac:dyDescent="0.15">
      <c r="B177" s="42"/>
      <c r="C177" s="43"/>
      <c r="D177" s="43"/>
      <c r="E177" s="43"/>
      <c r="F177" s="43"/>
      <c r="G177" s="43"/>
      <c r="H177" s="43"/>
      <c r="I177" s="87"/>
      <c r="J177" s="88"/>
    </row>
    <row r="178" spans="2:10" ht="13" x14ac:dyDescent="0.15">
      <c r="B178" s="42"/>
      <c r="C178" s="43"/>
      <c r="D178" s="43"/>
      <c r="E178" s="43"/>
      <c r="F178" s="43"/>
      <c r="G178" s="43"/>
      <c r="H178" s="43"/>
      <c r="I178" s="87"/>
      <c r="J178" s="88"/>
    </row>
    <row r="179" spans="2:10" ht="13" x14ac:dyDescent="0.15">
      <c r="B179" s="42"/>
      <c r="C179" s="43"/>
      <c r="D179" s="43"/>
      <c r="E179" s="43"/>
      <c r="F179" s="43"/>
      <c r="G179" s="43"/>
      <c r="H179" s="43"/>
      <c r="I179" s="87"/>
      <c r="J179" s="88"/>
    </row>
    <row r="180" spans="2:10" ht="13" x14ac:dyDescent="0.15">
      <c r="B180" s="42"/>
      <c r="C180" s="43"/>
      <c r="D180" s="43"/>
      <c r="E180" s="43"/>
      <c r="F180" s="43"/>
      <c r="G180" s="43"/>
      <c r="H180" s="43"/>
      <c r="I180" s="87"/>
      <c r="J180" s="88"/>
    </row>
    <row r="181" spans="2:10" ht="13" x14ac:dyDescent="0.15">
      <c r="B181" s="42"/>
      <c r="C181" s="43"/>
      <c r="D181" s="43"/>
      <c r="E181" s="43"/>
      <c r="F181" s="43"/>
      <c r="G181" s="43"/>
      <c r="H181" s="43"/>
      <c r="I181" s="87"/>
      <c r="J181" s="88"/>
    </row>
    <row r="182" spans="2:10" ht="13" x14ac:dyDescent="0.15">
      <c r="B182" s="42"/>
      <c r="C182" s="43"/>
      <c r="D182" s="43"/>
      <c r="E182" s="43"/>
      <c r="F182" s="43"/>
      <c r="G182" s="43"/>
      <c r="H182" s="43"/>
      <c r="I182" s="87"/>
      <c r="J182" s="88"/>
    </row>
    <row r="183" spans="2:10" ht="13" x14ac:dyDescent="0.15">
      <c r="B183" s="42"/>
      <c r="C183" s="43"/>
      <c r="D183" s="43"/>
      <c r="E183" s="43"/>
      <c r="F183" s="43"/>
      <c r="G183" s="43"/>
      <c r="H183" s="43"/>
      <c r="I183" s="87"/>
      <c r="J183" s="88"/>
    </row>
    <row r="184" spans="2:10" ht="13" x14ac:dyDescent="0.15">
      <c r="B184" s="42"/>
      <c r="C184" s="43"/>
      <c r="D184" s="43"/>
      <c r="E184" s="43"/>
      <c r="F184" s="43"/>
      <c r="G184" s="43"/>
      <c r="H184" s="43"/>
      <c r="I184" s="87"/>
      <c r="J184" s="88"/>
    </row>
    <row r="185" spans="2:10" ht="13" x14ac:dyDescent="0.15">
      <c r="B185" s="42"/>
      <c r="C185" s="43"/>
      <c r="D185" s="43"/>
      <c r="E185" s="43"/>
      <c r="F185" s="43"/>
      <c r="G185" s="43"/>
      <c r="H185" s="43"/>
      <c r="I185" s="87"/>
      <c r="J185" s="88"/>
    </row>
    <row r="186" spans="2:10" ht="13" x14ac:dyDescent="0.15">
      <c r="B186" s="42"/>
      <c r="C186" s="43"/>
      <c r="D186" s="43"/>
      <c r="E186" s="43"/>
      <c r="F186" s="43"/>
      <c r="G186" s="43"/>
      <c r="H186" s="43"/>
      <c r="I186" s="87"/>
      <c r="J186" s="88"/>
    </row>
    <row r="187" spans="2:10" ht="13" x14ac:dyDescent="0.15">
      <c r="B187" s="42"/>
      <c r="C187" s="43"/>
      <c r="D187" s="43"/>
      <c r="E187" s="43"/>
      <c r="F187" s="43"/>
      <c r="G187" s="43"/>
      <c r="H187" s="43"/>
      <c r="I187" s="87"/>
      <c r="J187" s="88"/>
    </row>
    <row r="188" spans="2:10" ht="13" x14ac:dyDescent="0.15">
      <c r="B188" s="42"/>
      <c r="C188" s="43"/>
      <c r="D188" s="43"/>
      <c r="E188" s="43"/>
      <c r="F188" s="43"/>
      <c r="G188" s="43"/>
      <c r="H188" s="43"/>
      <c r="I188" s="87"/>
      <c r="J188" s="88"/>
    </row>
    <row r="189" spans="2:10" ht="13" x14ac:dyDescent="0.15">
      <c r="B189" s="42"/>
      <c r="C189" s="43"/>
      <c r="D189" s="43"/>
      <c r="E189" s="43"/>
      <c r="F189" s="43"/>
      <c r="G189" s="43"/>
      <c r="H189" s="43"/>
      <c r="I189" s="87"/>
      <c r="J189" s="88"/>
    </row>
    <row r="190" spans="2:10" ht="13" x14ac:dyDescent="0.15">
      <c r="B190" s="42"/>
      <c r="C190" s="43"/>
      <c r="D190" s="43"/>
      <c r="E190" s="43"/>
      <c r="F190" s="43"/>
      <c r="G190" s="43"/>
      <c r="H190" s="43"/>
      <c r="I190" s="87"/>
      <c r="J190" s="88"/>
    </row>
    <row r="191" spans="2:10" ht="13" x14ac:dyDescent="0.15">
      <c r="B191" s="42"/>
      <c r="C191" s="43"/>
      <c r="D191" s="43"/>
      <c r="E191" s="43"/>
      <c r="F191" s="43"/>
      <c r="G191" s="43"/>
      <c r="H191" s="43"/>
      <c r="I191" s="87"/>
      <c r="J191" s="88"/>
    </row>
    <row r="192" spans="2:10" ht="13" x14ac:dyDescent="0.15">
      <c r="B192" s="42"/>
      <c r="C192" s="43"/>
      <c r="D192" s="43"/>
      <c r="E192" s="43"/>
      <c r="F192" s="43"/>
      <c r="G192" s="43"/>
      <c r="H192" s="43"/>
      <c r="I192" s="87"/>
      <c r="J192" s="88"/>
    </row>
    <row r="193" spans="2:10" ht="13" x14ac:dyDescent="0.15">
      <c r="B193" s="42"/>
      <c r="C193" s="43"/>
      <c r="D193" s="43"/>
      <c r="E193" s="43"/>
      <c r="F193" s="43"/>
      <c r="G193" s="43"/>
      <c r="H193" s="43"/>
      <c r="I193" s="87"/>
      <c r="J193" s="88"/>
    </row>
    <row r="194" spans="2:10" ht="13" x14ac:dyDescent="0.15">
      <c r="B194" s="42"/>
      <c r="C194" s="43"/>
      <c r="D194" s="43"/>
      <c r="E194" s="43"/>
      <c r="F194" s="43"/>
      <c r="G194" s="43"/>
      <c r="H194" s="43"/>
      <c r="I194" s="87"/>
      <c r="J194" s="88"/>
    </row>
    <row r="195" spans="2:10" ht="13" x14ac:dyDescent="0.15">
      <c r="B195" s="42"/>
      <c r="C195" s="43"/>
      <c r="D195" s="43"/>
      <c r="E195" s="43"/>
      <c r="F195" s="43"/>
      <c r="G195" s="43"/>
      <c r="H195" s="43"/>
      <c r="I195" s="87"/>
      <c r="J195" s="88"/>
    </row>
    <row r="196" spans="2:10" ht="13" x14ac:dyDescent="0.15">
      <c r="B196" s="42"/>
      <c r="C196" s="43"/>
      <c r="D196" s="43"/>
      <c r="E196" s="43"/>
      <c r="F196" s="43"/>
      <c r="G196" s="43"/>
      <c r="H196" s="43"/>
      <c r="I196" s="87"/>
      <c r="J196" s="88"/>
    </row>
    <row r="197" spans="2:10" ht="13" x14ac:dyDescent="0.15">
      <c r="B197" s="42"/>
      <c r="C197" s="43"/>
      <c r="D197" s="43"/>
      <c r="E197" s="43"/>
      <c r="F197" s="43"/>
      <c r="G197" s="43"/>
      <c r="H197" s="43"/>
      <c r="I197" s="87"/>
      <c r="J197" s="88"/>
    </row>
    <row r="198" spans="2:10" ht="13" x14ac:dyDescent="0.15">
      <c r="B198" s="42"/>
      <c r="C198" s="43"/>
      <c r="D198" s="43"/>
      <c r="E198" s="43"/>
      <c r="F198" s="43"/>
      <c r="G198" s="43"/>
      <c r="H198" s="43"/>
      <c r="I198" s="87"/>
      <c r="J198" s="88"/>
    </row>
    <row r="199" spans="2:10" ht="13" x14ac:dyDescent="0.15">
      <c r="B199" s="42"/>
      <c r="C199" s="43"/>
      <c r="D199" s="43"/>
      <c r="E199" s="43"/>
      <c r="F199" s="43"/>
      <c r="G199" s="43"/>
      <c r="H199" s="43"/>
      <c r="I199" s="87"/>
      <c r="J199" s="88"/>
    </row>
    <row r="200" spans="2:10" ht="13" x14ac:dyDescent="0.15">
      <c r="B200" s="42"/>
      <c r="C200" s="43"/>
      <c r="D200" s="43"/>
      <c r="E200" s="43"/>
      <c r="F200" s="43"/>
      <c r="G200" s="43"/>
      <c r="H200" s="43"/>
      <c r="I200" s="87"/>
      <c r="J200" s="88"/>
    </row>
    <row r="201" spans="2:10" ht="13" x14ac:dyDescent="0.15">
      <c r="B201" s="42"/>
      <c r="C201" s="43"/>
      <c r="D201" s="43"/>
      <c r="E201" s="43"/>
      <c r="F201" s="43"/>
      <c r="G201" s="43"/>
      <c r="H201" s="43"/>
      <c r="I201" s="87"/>
      <c r="J201" s="88"/>
    </row>
    <row r="202" spans="2:10" ht="13" x14ac:dyDescent="0.15">
      <c r="B202" s="42"/>
      <c r="C202" s="43"/>
      <c r="D202" s="43"/>
      <c r="E202" s="43"/>
      <c r="F202" s="43"/>
      <c r="G202" s="43"/>
      <c r="H202" s="43"/>
      <c r="I202" s="87"/>
      <c r="J202" s="88"/>
    </row>
    <row r="203" spans="2:10" ht="13" x14ac:dyDescent="0.15">
      <c r="B203" s="42"/>
      <c r="C203" s="43"/>
      <c r="D203" s="43"/>
      <c r="E203" s="43"/>
      <c r="F203" s="43"/>
      <c r="G203" s="43"/>
      <c r="H203" s="43"/>
      <c r="I203" s="87"/>
      <c r="J203" s="88"/>
    </row>
    <row r="204" spans="2:10" ht="13" x14ac:dyDescent="0.15">
      <c r="B204" s="42"/>
      <c r="C204" s="43"/>
      <c r="D204" s="43"/>
      <c r="E204" s="43"/>
      <c r="F204" s="43"/>
      <c r="G204" s="43"/>
      <c r="H204" s="43"/>
      <c r="I204" s="87"/>
      <c r="J204" s="88"/>
    </row>
    <row r="205" spans="2:10" ht="13" x14ac:dyDescent="0.15">
      <c r="B205" s="42"/>
      <c r="C205" s="43"/>
      <c r="D205" s="43"/>
      <c r="E205" s="43"/>
      <c r="F205" s="43"/>
      <c r="G205" s="43"/>
      <c r="H205" s="43"/>
      <c r="I205" s="87"/>
      <c r="J205" s="88"/>
    </row>
    <row r="206" spans="2:10" ht="13" x14ac:dyDescent="0.15">
      <c r="B206" s="42"/>
      <c r="C206" s="43"/>
      <c r="D206" s="43"/>
      <c r="E206" s="43"/>
      <c r="F206" s="43"/>
      <c r="G206" s="43"/>
      <c r="H206" s="43"/>
      <c r="I206" s="87"/>
      <c r="J206" s="88"/>
    </row>
    <row r="207" spans="2:10" ht="13" x14ac:dyDescent="0.15">
      <c r="B207" s="42"/>
      <c r="C207" s="43"/>
      <c r="D207" s="43"/>
      <c r="E207" s="43"/>
      <c r="F207" s="43"/>
      <c r="G207" s="43"/>
      <c r="H207" s="43"/>
      <c r="I207" s="87"/>
      <c r="J207" s="88"/>
    </row>
    <row r="208" spans="2:10" ht="13" x14ac:dyDescent="0.15">
      <c r="B208" s="42"/>
      <c r="C208" s="43"/>
      <c r="D208" s="43"/>
      <c r="E208" s="43"/>
      <c r="F208" s="43"/>
      <c r="G208" s="43"/>
      <c r="H208" s="43"/>
      <c r="I208" s="87"/>
      <c r="J208" s="88"/>
    </row>
    <row r="209" spans="2:10" ht="13" x14ac:dyDescent="0.15">
      <c r="B209" s="42"/>
      <c r="C209" s="43"/>
      <c r="D209" s="43"/>
      <c r="E209" s="43"/>
      <c r="F209" s="43"/>
      <c r="G209" s="43"/>
      <c r="H209" s="43"/>
      <c r="I209" s="87"/>
      <c r="J209" s="88"/>
    </row>
    <row r="210" spans="2:10" ht="13" x14ac:dyDescent="0.15">
      <c r="B210" s="42"/>
      <c r="C210" s="43"/>
      <c r="D210" s="43"/>
      <c r="E210" s="43"/>
      <c r="F210" s="43"/>
      <c r="G210" s="43"/>
      <c r="H210" s="43"/>
      <c r="I210" s="87"/>
      <c r="J210" s="88"/>
    </row>
    <row r="211" spans="2:10" ht="13" x14ac:dyDescent="0.15">
      <c r="B211" s="42"/>
      <c r="C211" s="43"/>
      <c r="D211" s="43"/>
      <c r="E211" s="43"/>
      <c r="F211" s="43"/>
      <c r="G211" s="43"/>
      <c r="H211" s="43"/>
      <c r="I211" s="87"/>
      <c r="J211" s="88"/>
    </row>
    <row r="212" spans="2:10" ht="13" x14ac:dyDescent="0.15">
      <c r="B212" s="42"/>
      <c r="C212" s="43"/>
      <c r="D212" s="43"/>
      <c r="E212" s="43"/>
      <c r="F212" s="43"/>
      <c r="G212" s="43"/>
      <c r="H212" s="43"/>
      <c r="I212" s="87"/>
      <c r="J212" s="88"/>
    </row>
    <row r="213" spans="2:10" ht="13" x14ac:dyDescent="0.15">
      <c r="B213" s="42"/>
      <c r="C213" s="43"/>
      <c r="D213" s="43"/>
      <c r="E213" s="43"/>
      <c r="F213" s="43"/>
      <c r="G213" s="43"/>
      <c r="H213" s="43"/>
      <c r="I213" s="87"/>
      <c r="J213" s="88"/>
    </row>
    <row r="214" spans="2:10" ht="13" x14ac:dyDescent="0.15">
      <c r="B214" s="42"/>
      <c r="C214" s="43"/>
      <c r="D214" s="43"/>
      <c r="E214" s="43"/>
      <c r="F214" s="43"/>
      <c r="G214" s="43"/>
      <c r="H214" s="43"/>
      <c r="I214" s="87"/>
      <c r="J214" s="88"/>
    </row>
    <row r="215" spans="2:10" ht="13" x14ac:dyDescent="0.15">
      <c r="B215" s="42"/>
      <c r="C215" s="43"/>
      <c r="D215" s="43"/>
      <c r="E215" s="43"/>
      <c r="F215" s="43"/>
      <c r="G215" s="43"/>
      <c r="H215" s="43"/>
      <c r="I215" s="87"/>
      <c r="J215" s="88"/>
    </row>
    <row r="216" spans="2:10" ht="13" x14ac:dyDescent="0.15">
      <c r="B216" s="42"/>
      <c r="C216" s="43"/>
      <c r="D216" s="43"/>
      <c r="E216" s="43"/>
      <c r="F216" s="43"/>
      <c r="G216" s="43"/>
      <c r="H216" s="43"/>
      <c r="I216" s="87"/>
      <c r="J216" s="88"/>
    </row>
    <row r="217" spans="2:10" ht="13" x14ac:dyDescent="0.15">
      <c r="B217" s="42"/>
      <c r="C217" s="43"/>
      <c r="D217" s="43"/>
      <c r="E217" s="43"/>
      <c r="F217" s="43"/>
      <c r="G217" s="43"/>
      <c r="H217" s="43"/>
      <c r="I217" s="87"/>
      <c r="J217" s="88"/>
    </row>
    <row r="218" spans="2:10" ht="13" x14ac:dyDescent="0.15">
      <c r="B218" s="42"/>
      <c r="C218" s="43"/>
      <c r="D218" s="43"/>
      <c r="E218" s="43"/>
      <c r="F218" s="43"/>
      <c r="G218" s="43"/>
      <c r="H218" s="43"/>
      <c r="I218" s="87"/>
      <c r="J218" s="88"/>
    </row>
    <row r="219" spans="2:10" ht="13" x14ac:dyDescent="0.15">
      <c r="B219" s="42"/>
      <c r="C219" s="43"/>
      <c r="D219" s="43"/>
      <c r="E219" s="43"/>
      <c r="F219" s="43"/>
      <c r="G219" s="43"/>
      <c r="H219" s="43"/>
      <c r="I219" s="87"/>
      <c r="J219" s="88"/>
    </row>
    <row r="220" spans="2:10" ht="13" x14ac:dyDescent="0.15">
      <c r="B220" s="42"/>
      <c r="C220" s="43"/>
      <c r="D220" s="43"/>
      <c r="E220" s="43"/>
      <c r="F220" s="43"/>
      <c r="G220" s="43"/>
      <c r="H220" s="43"/>
      <c r="I220" s="87"/>
      <c r="J220" s="88"/>
    </row>
    <row r="221" spans="2:10" ht="13" x14ac:dyDescent="0.15">
      <c r="B221" s="42"/>
      <c r="C221" s="43"/>
      <c r="D221" s="43"/>
      <c r="E221" s="43"/>
      <c r="F221" s="43"/>
      <c r="G221" s="43"/>
      <c r="H221" s="43"/>
      <c r="I221" s="87"/>
      <c r="J221" s="88"/>
    </row>
    <row r="222" spans="2:10" ht="13" x14ac:dyDescent="0.15">
      <c r="B222" s="42"/>
      <c r="C222" s="43"/>
      <c r="D222" s="43"/>
      <c r="E222" s="43"/>
      <c r="F222" s="43"/>
      <c r="G222" s="43"/>
      <c r="H222" s="43"/>
      <c r="I222" s="87"/>
      <c r="J222" s="88"/>
    </row>
    <row r="223" spans="2:10" ht="13" x14ac:dyDescent="0.15">
      <c r="B223" s="42"/>
      <c r="C223" s="43"/>
      <c r="D223" s="43"/>
      <c r="E223" s="43"/>
      <c r="F223" s="43"/>
      <c r="G223" s="43"/>
      <c r="H223" s="43"/>
      <c r="I223" s="87"/>
      <c r="J223" s="88"/>
    </row>
    <row r="224" spans="2:10" ht="13" x14ac:dyDescent="0.15">
      <c r="B224" s="42"/>
      <c r="C224" s="43"/>
      <c r="D224" s="43"/>
      <c r="E224" s="43"/>
      <c r="F224" s="43"/>
      <c r="G224" s="43"/>
      <c r="H224" s="43"/>
      <c r="I224" s="87"/>
      <c r="J224" s="88"/>
    </row>
    <row r="225" spans="2:10" ht="13" x14ac:dyDescent="0.15">
      <c r="B225" s="42"/>
      <c r="C225" s="43"/>
      <c r="D225" s="43"/>
      <c r="E225" s="43"/>
      <c r="F225" s="43"/>
      <c r="G225" s="43"/>
      <c r="H225" s="43"/>
      <c r="I225" s="87"/>
      <c r="J225" s="88"/>
    </row>
    <row r="226" spans="2:10" ht="13" x14ac:dyDescent="0.15">
      <c r="B226" s="42"/>
      <c r="C226" s="43"/>
      <c r="D226" s="43"/>
      <c r="E226" s="43"/>
      <c r="F226" s="43"/>
      <c r="G226" s="43"/>
      <c r="H226" s="43"/>
      <c r="I226" s="87"/>
      <c r="J226" s="88"/>
    </row>
    <row r="227" spans="2:10" ht="13" x14ac:dyDescent="0.15">
      <c r="B227" s="42"/>
      <c r="C227" s="43"/>
      <c r="D227" s="43"/>
      <c r="E227" s="43"/>
      <c r="F227" s="43"/>
      <c r="G227" s="43"/>
      <c r="H227" s="43"/>
      <c r="I227" s="87"/>
      <c r="J227" s="88"/>
    </row>
    <row r="228" spans="2:10" ht="13" x14ac:dyDescent="0.15">
      <c r="B228" s="42"/>
      <c r="C228" s="43"/>
      <c r="D228" s="43"/>
      <c r="E228" s="43"/>
      <c r="F228" s="43"/>
      <c r="G228" s="43"/>
      <c r="H228" s="43"/>
      <c r="I228" s="87"/>
      <c r="J228" s="88"/>
    </row>
    <row r="229" spans="2:10" ht="13" x14ac:dyDescent="0.15">
      <c r="B229" s="42"/>
      <c r="C229" s="43"/>
      <c r="D229" s="43"/>
      <c r="E229" s="43"/>
      <c r="F229" s="43"/>
      <c r="G229" s="43"/>
      <c r="H229" s="43"/>
      <c r="I229" s="87"/>
      <c r="J229" s="88"/>
    </row>
    <row r="230" spans="2:10" ht="13" x14ac:dyDescent="0.15">
      <c r="B230" s="42"/>
      <c r="C230" s="43"/>
      <c r="D230" s="43"/>
      <c r="E230" s="43"/>
      <c r="F230" s="43"/>
      <c r="G230" s="43"/>
      <c r="H230" s="43"/>
      <c r="I230" s="87"/>
      <c r="J230" s="88"/>
    </row>
    <row r="231" spans="2:10" ht="13" x14ac:dyDescent="0.15">
      <c r="B231" s="42"/>
      <c r="C231" s="43"/>
      <c r="D231" s="43"/>
      <c r="E231" s="43"/>
      <c r="F231" s="43"/>
      <c r="G231" s="43"/>
      <c r="H231" s="43"/>
      <c r="I231" s="87"/>
      <c r="J231" s="88"/>
    </row>
    <row r="232" spans="2:10" ht="13" x14ac:dyDescent="0.15">
      <c r="B232" s="42"/>
      <c r="C232" s="43"/>
      <c r="D232" s="43"/>
      <c r="E232" s="43"/>
      <c r="F232" s="43"/>
      <c r="G232" s="43"/>
      <c r="H232" s="43"/>
      <c r="I232" s="87"/>
      <c r="J232" s="88"/>
    </row>
    <row r="233" spans="2:10" ht="13" x14ac:dyDescent="0.15">
      <c r="B233" s="42"/>
      <c r="C233" s="43"/>
      <c r="D233" s="43"/>
      <c r="E233" s="43"/>
      <c r="F233" s="43"/>
      <c r="G233" s="43"/>
      <c r="H233" s="43"/>
      <c r="I233" s="87"/>
      <c r="J233" s="88"/>
    </row>
    <row r="234" spans="2:10" ht="13" x14ac:dyDescent="0.15">
      <c r="B234" s="42"/>
      <c r="C234" s="43"/>
      <c r="D234" s="43"/>
      <c r="E234" s="43"/>
      <c r="F234" s="43"/>
      <c r="G234" s="43"/>
      <c r="H234" s="43"/>
      <c r="I234" s="87"/>
      <c r="J234" s="88"/>
    </row>
    <row r="235" spans="2:10" ht="13" x14ac:dyDescent="0.15">
      <c r="B235" s="42"/>
      <c r="C235" s="43"/>
      <c r="D235" s="43"/>
      <c r="E235" s="43"/>
      <c r="F235" s="43"/>
      <c r="G235" s="43"/>
      <c r="H235" s="43"/>
      <c r="I235" s="87"/>
      <c r="J235" s="88"/>
    </row>
    <row r="236" spans="2:10" ht="13" x14ac:dyDescent="0.15">
      <c r="B236" s="42"/>
      <c r="C236" s="43"/>
      <c r="D236" s="43"/>
      <c r="E236" s="43"/>
      <c r="F236" s="43"/>
      <c r="G236" s="43"/>
      <c r="H236" s="43"/>
      <c r="I236" s="87"/>
      <c r="J236" s="88"/>
    </row>
    <row r="237" spans="2:10" ht="13" x14ac:dyDescent="0.15">
      <c r="B237" s="42"/>
      <c r="C237" s="43"/>
      <c r="D237" s="43"/>
      <c r="E237" s="43"/>
      <c r="F237" s="43"/>
      <c r="G237" s="43"/>
      <c r="H237" s="43"/>
      <c r="I237" s="87"/>
      <c r="J237" s="88"/>
    </row>
    <row r="238" spans="2:10" ht="13" x14ac:dyDescent="0.15">
      <c r="B238" s="42"/>
      <c r="C238" s="43"/>
      <c r="D238" s="43"/>
      <c r="E238" s="43"/>
      <c r="F238" s="43"/>
      <c r="G238" s="43"/>
      <c r="H238" s="43"/>
      <c r="I238" s="87"/>
      <c r="J238" s="88"/>
    </row>
    <row r="239" spans="2:10" ht="13" x14ac:dyDescent="0.15">
      <c r="B239" s="42"/>
      <c r="C239" s="43"/>
      <c r="D239" s="43"/>
      <c r="E239" s="43"/>
      <c r="F239" s="43"/>
      <c r="G239" s="43"/>
      <c r="H239" s="43"/>
      <c r="I239" s="87"/>
      <c r="J239" s="88"/>
    </row>
    <row r="240" spans="2:10" ht="13" x14ac:dyDescent="0.15">
      <c r="B240" s="42"/>
      <c r="C240" s="43"/>
      <c r="D240" s="43"/>
      <c r="E240" s="43"/>
      <c r="F240" s="43"/>
      <c r="G240" s="43"/>
      <c r="H240" s="43"/>
      <c r="I240" s="87"/>
      <c r="J240" s="88"/>
    </row>
    <row r="241" spans="2:10" ht="13" x14ac:dyDescent="0.15">
      <c r="B241" s="42"/>
      <c r="C241" s="43"/>
      <c r="D241" s="43"/>
      <c r="E241" s="43"/>
      <c r="F241" s="43"/>
      <c r="G241" s="43"/>
      <c r="H241" s="43"/>
      <c r="I241" s="87"/>
      <c r="J241" s="88"/>
    </row>
    <row r="242" spans="2:10" ht="13" x14ac:dyDescent="0.15">
      <c r="B242" s="42"/>
      <c r="C242" s="43"/>
      <c r="D242" s="43"/>
      <c r="E242" s="43"/>
      <c r="F242" s="43"/>
      <c r="G242" s="43"/>
      <c r="H242" s="43"/>
      <c r="I242" s="87"/>
      <c r="J242" s="88"/>
    </row>
    <row r="243" spans="2:10" ht="13" x14ac:dyDescent="0.15">
      <c r="B243" s="42"/>
      <c r="C243" s="43"/>
      <c r="D243" s="43"/>
      <c r="E243" s="43"/>
      <c r="F243" s="43"/>
      <c r="G243" s="43"/>
      <c r="H243" s="43"/>
      <c r="I243" s="87"/>
      <c r="J243" s="88"/>
    </row>
    <row r="244" spans="2:10" ht="13" x14ac:dyDescent="0.15">
      <c r="B244" s="42"/>
      <c r="C244" s="43"/>
      <c r="D244" s="43"/>
      <c r="E244" s="43"/>
      <c r="F244" s="43"/>
      <c r="G244" s="43"/>
      <c r="H244" s="43"/>
      <c r="I244" s="87"/>
      <c r="J244" s="88"/>
    </row>
    <row r="245" spans="2:10" ht="13" x14ac:dyDescent="0.15">
      <c r="B245" s="42"/>
      <c r="C245" s="43"/>
      <c r="D245" s="43"/>
      <c r="E245" s="43"/>
      <c r="F245" s="43"/>
      <c r="G245" s="43"/>
      <c r="H245" s="43"/>
      <c r="I245" s="87"/>
      <c r="J245" s="88"/>
    </row>
    <row r="246" spans="2:10" ht="13" x14ac:dyDescent="0.15">
      <c r="B246" s="42"/>
      <c r="C246" s="43"/>
      <c r="D246" s="43"/>
      <c r="E246" s="43"/>
      <c r="F246" s="43"/>
      <c r="G246" s="43"/>
      <c r="H246" s="43"/>
      <c r="I246" s="87"/>
      <c r="J246" s="88"/>
    </row>
    <row r="247" spans="2:10" ht="13" x14ac:dyDescent="0.15">
      <c r="B247" s="42"/>
      <c r="C247" s="43"/>
      <c r="D247" s="43"/>
      <c r="E247" s="43"/>
      <c r="F247" s="43"/>
      <c r="G247" s="43"/>
      <c r="H247" s="43"/>
      <c r="I247" s="87"/>
      <c r="J247" s="88"/>
    </row>
    <row r="248" spans="2:10" ht="13" x14ac:dyDescent="0.15">
      <c r="B248" s="42"/>
      <c r="C248" s="43"/>
      <c r="D248" s="43"/>
      <c r="E248" s="43"/>
      <c r="F248" s="43"/>
      <c r="G248" s="43"/>
      <c r="H248" s="43"/>
      <c r="I248" s="87"/>
      <c r="J248" s="88"/>
    </row>
    <row r="249" spans="2:10" ht="13" x14ac:dyDescent="0.15">
      <c r="B249" s="42"/>
      <c r="C249" s="43"/>
      <c r="D249" s="43"/>
      <c r="E249" s="43"/>
      <c r="F249" s="43"/>
      <c r="G249" s="43"/>
      <c r="H249" s="43"/>
      <c r="I249" s="87"/>
      <c r="J249" s="88"/>
    </row>
    <row r="250" spans="2:10" ht="13" x14ac:dyDescent="0.15">
      <c r="B250" s="42"/>
      <c r="C250" s="43"/>
      <c r="D250" s="43"/>
      <c r="E250" s="43"/>
      <c r="F250" s="43"/>
      <c r="G250" s="43"/>
      <c r="H250" s="43"/>
      <c r="I250" s="87"/>
      <c r="J250" s="88"/>
    </row>
    <row r="251" spans="2:10" ht="13" x14ac:dyDescent="0.15">
      <c r="B251" s="42"/>
      <c r="C251" s="43"/>
      <c r="D251" s="43"/>
      <c r="E251" s="43"/>
      <c r="F251" s="43"/>
      <c r="G251" s="43"/>
      <c r="H251" s="43"/>
      <c r="I251" s="87"/>
      <c r="J251" s="88"/>
    </row>
    <row r="252" spans="2:10" ht="13" x14ac:dyDescent="0.15">
      <c r="B252" s="42"/>
      <c r="C252" s="43"/>
      <c r="D252" s="43"/>
      <c r="E252" s="43"/>
      <c r="F252" s="43"/>
      <c r="G252" s="43"/>
      <c r="H252" s="43"/>
      <c r="I252" s="87"/>
      <c r="J252" s="88"/>
    </row>
    <row r="253" spans="2:10" ht="13" x14ac:dyDescent="0.15">
      <c r="B253" s="42"/>
      <c r="C253" s="43"/>
      <c r="D253" s="43"/>
      <c r="E253" s="43"/>
      <c r="F253" s="43"/>
      <c r="G253" s="43"/>
      <c r="H253" s="43"/>
      <c r="I253" s="87"/>
      <c r="J253" s="88"/>
    </row>
    <row r="254" spans="2:10" ht="13" x14ac:dyDescent="0.15">
      <c r="B254" s="42"/>
      <c r="C254" s="43"/>
      <c r="D254" s="43"/>
      <c r="E254" s="43"/>
      <c r="F254" s="43"/>
      <c r="G254" s="43"/>
      <c r="H254" s="43"/>
      <c r="I254" s="87"/>
      <c r="J254" s="88"/>
    </row>
    <row r="255" spans="2:10" ht="13" x14ac:dyDescent="0.15">
      <c r="B255" s="42"/>
      <c r="C255" s="43"/>
      <c r="D255" s="43"/>
      <c r="E255" s="43"/>
      <c r="F255" s="43"/>
      <c r="G255" s="43"/>
      <c r="H255" s="43"/>
      <c r="I255" s="87"/>
      <c r="J255" s="88"/>
    </row>
    <row r="256" spans="2:10" ht="13" x14ac:dyDescent="0.15">
      <c r="B256" s="42"/>
      <c r="C256" s="43"/>
      <c r="D256" s="43"/>
      <c r="E256" s="43"/>
      <c r="F256" s="43"/>
      <c r="G256" s="43"/>
      <c r="H256" s="43"/>
      <c r="I256" s="87"/>
      <c r="J256" s="88"/>
    </row>
    <row r="257" spans="2:10" ht="13" x14ac:dyDescent="0.15">
      <c r="B257" s="42"/>
      <c r="C257" s="43"/>
      <c r="D257" s="43"/>
      <c r="E257" s="43"/>
      <c r="F257" s="43"/>
      <c r="G257" s="43"/>
      <c r="H257" s="43"/>
      <c r="I257" s="87"/>
      <c r="J257" s="88"/>
    </row>
    <row r="258" spans="2:10" ht="13" x14ac:dyDescent="0.15">
      <c r="B258" s="42"/>
      <c r="C258" s="43"/>
      <c r="D258" s="43"/>
      <c r="E258" s="43"/>
      <c r="F258" s="43"/>
      <c r="G258" s="43"/>
      <c r="H258" s="43"/>
      <c r="I258" s="87"/>
      <c r="J258" s="88"/>
    </row>
    <row r="259" spans="2:10" ht="13" x14ac:dyDescent="0.15">
      <c r="B259" s="42"/>
      <c r="C259" s="43"/>
      <c r="D259" s="43"/>
      <c r="E259" s="43"/>
      <c r="F259" s="43"/>
      <c r="G259" s="43"/>
      <c r="H259" s="43"/>
      <c r="I259" s="87"/>
      <c r="J259" s="88"/>
    </row>
    <row r="260" spans="2:10" ht="13" x14ac:dyDescent="0.15">
      <c r="B260" s="42"/>
      <c r="C260" s="43"/>
      <c r="D260" s="43"/>
      <c r="E260" s="43"/>
      <c r="F260" s="43"/>
      <c r="G260" s="43"/>
      <c r="H260" s="43"/>
      <c r="I260" s="87"/>
      <c r="J260" s="88"/>
    </row>
    <row r="261" spans="2:10" ht="13" x14ac:dyDescent="0.15">
      <c r="B261" s="42"/>
      <c r="C261" s="43"/>
      <c r="D261" s="43"/>
      <c r="E261" s="43"/>
      <c r="F261" s="43"/>
      <c r="G261" s="43"/>
      <c r="H261" s="43"/>
      <c r="I261" s="87"/>
      <c r="J261" s="88"/>
    </row>
    <row r="262" spans="2:10" ht="13" x14ac:dyDescent="0.15">
      <c r="B262" s="42"/>
      <c r="C262" s="43"/>
      <c r="D262" s="43"/>
      <c r="E262" s="43"/>
      <c r="F262" s="43"/>
      <c r="G262" s="43"/>
      <c r="H262" s="43"/>
      <c r="I262" s="87"/>
      <c r="J262" s="88"/>
    </row>
    <row r="263" spans="2:10" ht="13" x14ac:dyDescent="0.15">
      <c r="B263" s="42"/>
      <c r="C263" s="43"/>
      <c r="D263" s="43"/>
      <c r="E263" s="43"/>
      <c r="F263" s="43"/>
      <c r="G263" s="43"/>
      <c r="H263" s="43"/>
      <c r="I263" s="87"/>
      <c r="J263" s="88"/>
    </row>
    <row r="264" spans="2:10" ht="13" x14ac:dyDescent="0.15">
      <c r="B264" s="42"/>
      <c r="C264" s="43"/>
      <c r="D264" s="43"/>
      <c r="E264" s="43"/>
      <c r="F264" s="43"/>
      <c r="G264" s="43"/>
      <c r="H264" s="43"/>
      <c r="I264" s="87"/>
      <c r="J264" s="88"/>
    </row>
    <row r="265" spans="2:10" ht="13" x14ac:dyDescent="0.15">
      <c r="B265" s="42"/>
      <c r="C265" s="43"/>
      <c r="D265" s="43"/>
      <c r="E265" s="43"/>
      <c r="F265" s="43"/>
      <c r="G265" s="43"/>
      <c r="H265" s="43"/>
      <c r="I265" s="87"/>
      <c r="J265" s="88"/>
    </row>
    <row r="266" spans="2:10" ht="13" x14ac:dyDescent="0.15">
      <c r="B266" s="42"/>
      <c r="C266" s="43"/>
      <c r="D266" s="43"/>
      <c r="E266" s="43"/>
      <c r="F266" s="43"/>
      <c r="G266" s="43"/>
      <c r="H266" s="43"/>
      <c r="I266" s="87"/>
      <c r="J266" s="88"/>
    </row>
    <row r="267" spans="2:10" ht="13" x14ac:dyDescent="0.15">
      <c r="B267" s="42"/>
      <c r="C267" s="43"/>
      <c r="D267" s="43"/>
      <c r="E267" s="43"/>
      <c r="F267" s="43"/>
      <c r="G267" s="43"/>
      <c r="H267" s="43"/>
      <c r="I267" s="87"/>
      <c r="J267" s="88"/>
    </row>
    <row r="268" spans="2:10" ht="13" x14ac:dyDescent="0.15">
      <c r="B268" s="42"/>
      <c r="C268" s="43"/>
      <c r="D268" s="43"/>
      <c r="E268" s="43"/>
      <c r="F268" s="43"/>
      <c r="G268" s="43"/>
      <c r="H268" s="43"/>
      <c r="I268" s="87"/>
      <c r="J268" s="88"/>
    </row>
    <row r="269" spans="2:10" ht="13" x14ac:dyDescent="0.15">
      <c r="B269" s="42"/>
      <c r="C269" s="43"/>
      <c r="D269" s="43"/>
      <c r="E269" s="43"/>
      <c r="F269" s="43"/>
      <c r="G269" s="43"/>
      <c r="H269" s="43"/>
      <c r="I269" s="87"/>
      <c r="J269" s="88"/>
    </row>
    <row r="270" spans="2:10" ht="13" x14ac:dyDescent="0.15">
      <c r="B270" s="42"/>
      <c r="C270" s="43"/>
      <c r="D270" s="43"/>
      <c r="E270" s="43"/>
      <c r="F270" s="43"/>
      <c r="G270" s="43"/>
      <c r="H270" s="43"/>
      <c r="I270" s="87"/>
      <c r="J270" s="88"/>
    </row>
    <row r="271" spans="2:10" ht="13" x14ac:dyDescent="0.15">
      <c r="B271" s="42"/>
      <c r="C271" s="43"/>
      <c r="D271" s="43"/>
      <c r="E271" s="43"/>
      <c r="F271" s="43"/>
      <c r="G271" s="43"/>
      <c r="H271" s="43"/>
      <c r="I271" s="87"/>
      <c r="J271" s="88"/>
    </row>
    <row r="272" spans="2:10" ht="13" x14ac:dyDescent="0.15">
      <c r="B272" s="42"/>
      <c r="C272" s="43"/>
      <c r="D272" s="43"/>
      <c r="E272" s="43"/>
      <c r="F272" s="43"/>
      <c r="G272" s="43"/>
      <c r="H272" s="43"/>
      <c r="I272" s="87"/>
      <c r="J272" s="88"/>
    </row>
    <row r="273" spans="2:10" ht="13" x14ac:dyDescent="0.15">
      <c r="B273" s="42"/>
      <c r="C273" s="43"/>
      <c r="D273" s="43"/>
      <c r="E273" s="43"/>
      <c r="F273" s="43"/>
      <c r="G273" s="43"/>
      <c r="H273" s="43"/>
      <c r="I273" s="87"/>
      <c r="J273" s="88"/>
    </row>
    <row r="274" spans="2:10" ht="13" x14ac:dyDescent="0.15">
      <c r="B274" s="42"/>
      <c r="C274" s="43"/>
      <c r="D274" s="43"/>
      <c r="E274" s="43"/>
      <c r="F274" s="43"/>
      <c r="G274" s="43"/>
      <c r="H274" s="43"/>
      <c r="I274" s="87"/>
      <c r="J274" s="88"/>
    </row>
    <row r="275" spans="2:10" ht="13" x14ac:dyDescent="0.15">
      <c r="B275" s="42"/>
      <c r="C275" s="43"/>
      <c r="D275" s="43"/>
      <c r="E275" s="43"/>
      <c r="F275" s="43"/>
      <c r="G275" s="43"/>
      <c r="H275" s="43"/>
      <c r="I275" s="87"/>
      <c r="J275" s="88"/>
    </row>
    <row r="276" spans="2:10" ht="13" x14ac:dyDescent="0.15">
      <c r="B276" s="42"/>
      <c r="C276" s="43"/>
      <c r="D276" s="43"/>
      <c r="E276" s="43"/>
      <c r="F276" s="43"/>
      <c r="G276" s="43"/>
      <c r="H276" s="43"/>
      <c r="I276" s="87"/>
      <c r="J276" s="88"/>
    </row>
    <row r="277" spans="2:10" ht="13" x14ac:dyDescent="0.15">
      <c r="B277" s="42"/>
      <c r="C277" s="43"/>
      <c r="D277" s="43"/>
      <c r="E277" s="43"/>
      <c r="F277" s="43"/>
      <c r="G277" s="43"/>
      <c r="H277" s="43"/>
      <c r="I277" s="87"/>
      <c r="J277" s="88"/>
    </row>
    <row r="278" spans="2:10" ht="13" x14ac:dyDescent="0.15">
      <c r="B278" s="42"/>
      <c r="C278" s="43"/>
      <c r="D278" s="43"/>
      <c r="E278" s="43"/>
      <c r="F278" s="43"/>
      <c r="G278" s="43"/>
      <c r="H278" s="43"/>
      <c r="I278" s="87"/>
      <c r="J278" s="88"/>
    </row>
    <row r="279" spans="2:10" ht="13" x14ac:dyDescent="0.15">
      <c r="B279" s="42"/>
      <c r="C279" s="43"/>
      <c r="D279" s="43"/>
      <c r="E279" s="43"/>
      <c r="F279" s="43"/>
      <c r="G279" s="43"/>
      <c r="H279" s="43"/>
      <c r="I279" s="87"/>
      <c r="J279" s="88"/>
    </row>
    <row r="280" spans="2:10" ht="13" x14ac:dyDescent="0.15">
      <c r="B280" s="42"/>
      <c r="C280" s="43"/>
      <c r="D280" s="43"/>
      <c r="E280" s="43"/>
      <c r="F280" s="43"/>
      <c r="G280" s="43"/>
      <c r="H280" s="43"/>
      <c r="I280" s="87"/>
      <c r="J280" s="88"/>
    </row>
    <row r="281" spans="2:10" ht="13" x14ac:dyDescent="0.15">
      <c r="B281" s="42"/>
      <c r="C281" s="43"/>
      <c r="D281" s="43"/>
      <c r="E281" s="43"/>
      <c r="F281" s="43"/>
      <c r="G281" s="43"/>
      <c r="H281" s="43"/>
      <c r="I281" s="87"/>
      <c r="J281" s="88"/>
    </row>
    <row r="282" spans="2:10" ht="13" x14ac:dyDescent="0.15">
      <c r="B282" s="42"/>
      <c r="C282" s="43"/>
      <c r="D282" s="43"/>
      <c r="E282" s="43"/>
      <c r="F282" s="43"/>
      <c r="G282" s="43"/>
      <c r="H282" s="43"/>
      <c r="I282" s="87"/>
      <c r="J282" s="88"/>
    </row>
    <row r="283" spans="2:10" ht="13" x14ac:dyDescent="0.15">
      <c r="B283" s="42"/>
      <c r="C283" s="43"/>
      <c r="D283" s="43"/>
      <c r="E283" s="43"/>
      <c r="F283" s="43"/>
      <c r="G283" s="43"/>
      <c r="H283" s="43"/>
      <c r="I283" s="87"/>
      <c r="J283" s="88"/>
    </row>
    <row r="284" spans="2:10" ht="13" x14ac:dyDescent="0.15">
      <c r="B284" s="42"/>
      <c r="C284" s="43"/>
      <c r="D284" s="43"/>
      <c r="E284" s="43"/>
      <c r="F284" s="43"/>
      <c r="G284" s="43"/>
      <c r="H284" s="43"/>
      <c r="I284" s="87"/>
      <c r="J284" s="88"/>
    </row>
    <row r="285" spans="2:10" ht="13" x14ac:dyDescent="0.15">
      <c r="B285" s="42"/>
      <c r="C285" s="43"/>
      <c r="D285" s="43"/>
      <c r="E285" s="43"/>
      <c r="F285" s="43"/>
      <c r="G285" s="43"/>
      <c r="H285" s="43"/>
      <c r="I285" s="87"/>
      <c r="J285" s="88"/>
    </row>
    <row r="286" spans="2:10" ht="13" x14ac:dyDescent="0.15">
      <c r="B286" s="42"/>
      <c r="C286" s="43"/>
      <c r="D286" s="43"/>
      <c r="E286" s="43"/>
      <c r="F286" s="43"/>
      <c r="G286" s="43"/>
      <c r="H286" s="43"/>
      <c r="I286" s="87"/>
      <c r="J286" s="88"/>
    </row>
    <row r="287" spans="2:10" ht="13" x14ac:dyDescent="0.15">
      <c r="B287" s="42"/>
      <c r="C287" s="43"/>
      <c r="D287" s="43"/>
      <c r="E287" s="43"/>
      <c r="F287" s="43"/>
      <c r="G287" s="43"/>
      <c r="H287" s="43"/>
      <c r="I287" s="87"/>
      <c r="J287" s="88"/>
    </row>
    <row r="288" spans="2:10" ht="13" x14ac:dyDescent="0.15">
      <c r="B288" s="42"/>
      <c r="C288" s="43"/>
      <c r="D288" s="43"/>
      <c r="E288" s="43"/>
      <c r="F288" s="43"/>
      <c r="G288" s="43"/>
      <c r="H288" s="43"/>
      <c r="I288" s="87"/>
      <c r="J288" s="88"/>
    </row>
    <row r="289" spans="2:10" ht="13" x14ac:dyDescent="0.15">
      <c r="B289" s="42"/>
      <c r="C289" s="43"/>
      <c r="D289" s="43"/>
      <c r="E289" s="43"/>
      <c r="F289" s="43"/>
      <c r="G289" s="43"/>
      <c r="H289" s="43"/>
      <c r="I289" s="87"/>
      <c r="J289" s="88"/>
    </row>
    <row r="290" spans="2:10" ht="13" x14ac:dyDescent="0.15">
      <c r="B290" s="42"/>
      <c r="C290" s="43"/>
      <c r="D290" s="43"/>
      <c r="E290" s="43"/>
      <c r="F290" s="43"/>
      <c r="G290" s="43"/>
      <c r="H290" s="43"/>
      <c r="I290" s="87"/>
      <c r="J290" s="88"/>
    </row>
    <row r="291" spans="2:10" ht="13" x14ac:dyDescent="0.15">
      <c r="B291" s="42"/>
      <c r="C291" s="43"/>
      <c r="D291" s="43"/>
      <c r="E291" s="43"/>
      <c r="F291" s="43"/>
      <c r="G291" s="43"/>
      <c r="H291" s="43"/>
      <c r="I291" s="87"/>
      <c r="J291" s="88"/>
    </row>
    <row r="292" spans="2:10" ht="13" x14ac:dyDescent="0.15">
      <c r="B292" s="42"/>
      <c r="C292" s="43"/>
      <c r="D292" s="43"/>
      <c r="E292" s="43"/>
      <c r="F292" s="43"/>
      <c r="G292" s="43"/>
      <c r="H292" s="43"/>
      <c r="I292" s="87"/>
      <c r="J292" s="88"/>
    </row>
    <row r="293" spans="2:10" ht="13" x14ac:dyDescent="0.15">
      <c r="B293" s="42"/>
      <c r="C293" s="43"/>
      <c r="D293" s="43"/>
      <c r="E293" s="43"/>
      <c r="F293" s="43"/>
      <c r="G293" s="43"/>
      <c r="H293" s="43"/>
      <c r="I293" s="87"/>
      <c r="J293" s="88"/>
    </row>
    <row r="294" spans="2:10" ht="13" x14ac:dyDescent="0.15">
      <c r="B294" s="42"/>
      <c r="C294" s="43"/>
      <c r="D294" s="43"/>
      <c r="E294" s="43"/>
      <c r="F294" s="43"/>
      <c r="G294" s="43"/>
      <c r="H294" s="43"/>
      <c r="I294" s="87"/>
      <c r="J294" s="88"/>
    </row>
    <row r="295" spans="2:10" ht="13" x14ac:dyDescent="0.15">
      <c r="B295" s="42"/>
      <c r="C295" s="43"/>
      <c r="D295" s="43"/>
      <c r="E295" s="43"/>
      <c r="F295" s="43"/>
      <c r="G295" s="43"/>
      <c r="H295" s="43"/>
      <c r="I295" s="87"/>
      <c r="J295" s="88"/>
    </row>
    <row r="296" spans="2:10" ht="13" x14ac:dyDescent="0.15">
      <c r="B296" s="42"/>
      <c r="C296" s="43"/>
      <c r="D296" s="43"/>
      <c r="E296" s="43"/>
      <c r="F296" s="43"/>
      <c r="G296" s="43"/>
      <c r="H296" s="43"/>
      <c r="I296" s="87"/>
      <c r="J296" s="88"/>
    </row>
    <row r="297" spans="2:10" ht="13" x14ac:dyDescent="0.15">
      <c r="B297" s="42"/>
      <c r="C297" s="43"/>
      <c r="D297" s="43"/>
      <c r="E297" s="43"/>
      <c r="F297" s="43"/>
      <c r="G297" s="43"/>
      <c r="H297" s="43"/>
      <c r="I297" s="87"/>
      <c r="J297" s="88"/>
    </row>
    <row r="298" spans="2:10" ht="13" x14ac:dyDescent="0.15">
      <c r="B298" s="42"/>
      <c r="C298" s="43"/>
      <c r="D298" s="43"/>
      <c r="E298" s="43"/>
      <c r="F298" s="43"/>
      <c r="G298" s="43"/>
      <c r="H298" s="43"/>
      <c r="I298" s="87"/>
      <c r="J298" s="88"/>
    </row>
    <row r="299" spans="2:10" ht="13" x14ac:dyDescent="0.15">
      <c r="B299" s="42"/>
      <c r="C299" s="43"/>
      <c r="D299" s="43"/>
      <c r="E299" s="43"/>
      <c r="F299" s="43"/>
      <c r="G299" s="43"/>
      <c r="H299" s="43"/>
      <c r="I299" s="87"/>
      <c r="J299" s="88"/>
    </row>
    <row r="300" spans="2:10" ht="13" x14ac:dyDescent="0.15">
      <c r="B300" s="42"/>
      <c r="C300" s="43"/>
      <c r="D300" s="43"/>
      <c r="E300" s="43"/>
      <c r="F300" s="43"/>
      <c r="G300" s="43"/>
      <c r="H300" s="43"/>
      <c r="I300" s="87"/>
      <c r="J300" s="88"/>
    </row>
    <row r="301" spans="2:10" ht="13" x14ac:dyDescent="0.15">
      <c r="B301" s="42"/>
      <c r="C301" s="43"/>
      <c r="D301" s="43"/>
      <c r="E301" s="43"/>
      <c r="F301" s="43"/>
      <c r="G301" s="43"/>
      <c r="H301" s="43"/>
      <c r="I301" s="87"/>
      <c r="J301" s="88"/>
    </row>
    <row r="302" spans="2:10" ht="13" x14ac:dyDescent="0.15">
      <c r="B302" s="42"/>
      <c r="C302" s="43"/>
      <c r="D302" s="43"/>
      <c r="E302" s="43"/>
      <c r="F302" s="43"/>
      <c r="G302" s="43"/>
      <c r="H302" s="43"/>
      <c r="I302" s="87"/>
      <c r="J302" s="88"/>
    </row>
    <row r="303" spans="2:10" ht="13" x14ac:dyDescent="0.15">
      <c r="B303" s="42"/>
      <c r="C303" s="43"/>
      <c r="D303" s="43"/>
      <c r="E303" s="43"/>
      <c r="F303" s="43"/>
      <c r="G303" s="43"/>
      <c r="H303" s="43"/>
      <c r="I303" s="87"/>
      <c r="J303" s="88"/>
    </row>
    <row r="304" spans="2:10" ht="13" x14ac:dyDescent="0.15">
      <c r="B304" s="42"/>
      <c r="C304" s="43"/>
      <c r="D304" s="43"/>
      <c r="E304" s="43"/>
      <c r="F304" s="43"/>
      <c r="G304" s="43"/>
      <c r="H304" s="43"/>
      <c r="I304" s="87"/>
      <c r="J304" s="88"/>
    </row>
    <row r="305" spans="2:10" ht="13" x14ac:dyDescent="0.15">
      <c r="B305" s="42"/>
      <c r="C305" s="43"/>
      <c r="D305" s="43"/>
      <c r="E305" s="43"/>
      <c r="F305" s="43"/>
      <c r="G305" s="43"/>
      <c r="H305" s="43"/>
      <c r="I305" s="87"/>
      <c r="J305" s="88"/>
    </row>
    <row r="306" spans="2:10" ht="13" x14ac:dyDescent="0.15">
      <c r="B306" s="42"/>
      <c r="C306" s="43"/>
      <c r="D306" s="43"/>
      <c r="E306" s="43"/>
      <c r="F306" s="43"/>
      <c r="G306" s="43"/>
      <c r="H306" s="43"/>
      <c r="I306" s="87"/>
      <c r="J306" s="88"/>
    </row>
    <row r="307" spans="2:10" ht="13" x14ac:dyDescent="0.15">
      <c r="B307" s="42"/>
      <c r="C307" s="43"/>
      <c r="D307" s="43"/>
      <c r="E307" s="43"/>
      <c r="F307" s="43"/>
      <c r="G307" s="43"/>
      <c r="H307" s="43"/>
      <c r="I307" s="87"/>
      <c r="J307" s="88"/>
    </row>
    <row r="308" spans="2:10" ht="13" x14ac:dyDescent="0.15">
      <c r="B308" s="42"/>
      <c r="C308" s="43"/>
      <c r="D308" s="43"/>
      <c r="E308" s="43"/>
      <c r="F308" s="43"/>
      <c r="G308" s="43"/>
      <c r="H308" s="43"/>
      <c r="I308" s="87"/>
      <c r="J308" s="88"/>
    </row>
    <row r="309" spans="2:10" ht="13" x14ac:dyDescent="0.15">
      <c r="B309" s="42"/>
      <c r="C309" s="43"/>
      <c r="D309" s="43"/>
      <c r="E309" s="43"/>
      <c r="F309" s="43"/>
      <c r="G309" s="43"/>
      <c r="H309" s="43"/>
      <c r="I309" s="87"/>
      <c r="J309" s="88"/>
    </row>
    <row r="310" spans="2:10" ht="13" x14ac:dyDescent="0.15">
      <c r="B310" s="42"/>
      <c r="C310" s="43"/>
      <c r="D310" s="43"/>
      <c r="E310" s="43"/>
      <c r="F310" s="43"/>
      <c r="G310" s="43"/>
      <c r="H310" s="43"/>
      <c r="I310" s="87"/>
      <c r="J310" s="88"/>
    </row>
    <row r="311" spans="2:10" ht="13" x14ac:dyDescent="0.15">
      <c r="B311" s="42"/>
      <c r="C311" s="43"/>
      <c r="D311" s="43"/>
      <c r="E311" s="43"/>
      <c r="F311" s="43"/>
      <c r="G311" s="43"/>
      <c r="H311" s="43"/>
      <c r="I311" s="87"/>
      <c r="J311" s="88"/>
    </row>
    <row r="312" spans="2:10" ht="13" x14ac:dyDescent="0.15">
      <c r="B312" s="42"/>
      <c r="C312" s="43"/>
      <c r="D312" s="43"/>
      <c r="E312" s="43"/>
      <c r="F312" s="43"/>
      <c r="G312" s="43"/>
      <c r="H312" s="43"/>
      <c r="I312" s="87"/>
      <c r="J312" s="88"/>
    </row>
    <row r="313" spans="2:10" ht="13" x14ac:dyDescent="0.15">
      <c r="B313" s="42"/>
      <c r="C313" s="43"/>
      <c r="D313" s="43"/>
      <c r="E313" s="43"/>
      <c r="F313" s="43"/>
      <c r="G313" s="43"/>
      <c r="H313" s="43"/>
      <c r="I313" s="87"/>
      <c r="J313" s="88"/>
    </row>
    <row r="314" spans="2:10" ht="13" x14ac:dyDescent="0.15">
      <c r="B314" s="42"/>
      <c r="C314" s="43"/>
      <c r="D314" s="43"/>
      <c r="E314" s="43"/>
      <c r="F314" s="43"/>
      <c r="G314" s="43"/>
      <c r="H314" s="43"/>
      <c r="I314" s="87"/>
      <c r="J314" s="88"/>
    </row>
    <row r="315" spans="2:10" ht="13" x14ac:dyDescent="0.15">
      <c r="B315" s="42"/>
      <c r="C315" s="43"/>
      <c r="D315" s="43"/>
      <c r="E315" s="43"/>
      <c r="F315" s="43"/>
      <c r="G315" s="43"/>
      <c r="H315" s="43"/>
      <c r="I315" s="87"/>
      <c r="J315" s="88"/>
    </row>
    <row r="316" spans="2:10" ht="13" x14ac:dyDescent="0.15">
      <c r="B316" s="42"/>
      <c r="C316" s="43"/>
      <c r="D316" s="43"/>
      <c r="E316" s="43"/>
      <c r="F316" s="43"/>
      <c r="G316" s="43"/>
      <c r="H316" s="43"/>
      <c r="I316" s="87"/>
      <c r="J316" s="88"/>
    </row>
    <row r="317" spans="2:10" ht="13" x14ac:dyDescent="0.15">
      <c r="B317" s="42"/>
      <c r="C317" s="43"/>
      <c r="D317" s="43"/>
      <c r="E317" s="43"/>
      <c r="F317" s="43"/>
      <c r="G317" s="43"/>
      <c r="H317" s="43"/>
      <c r="I317" s="87"/>
      <c r="J317" s="88"/>
    </row>
    <row r="318" spans="2:10" ht="13" x14ac:dyDescent="0.15">
      <c r="B318" s="42"/>
      <c r="C318" s="43"/>
      <c r="D318" s="43"/>
      <c r="E318" s="43"/>
      <c r="F318" s="43"/>
      <c r="G318" s="43"/>
      <c r="H318" s="43"/>
      <c r="I318" s="87"/>
      <c r="J318" s="88"/>
    </row>
    <row r="319" spans="2:10" ht="13" x14ac:dyDescent="0.15">
      <c r="B319" s="42"/>
      <c r="C319" s="43"/>
      <c r="D319" s="43"/>
      <c r="E319" s="43"/>
      <c r="F319" s="43"/>
      <c r="G319" s="43"/>
      <c r="H319" s="43"/>
      <c r="I319" s="87"/>
      <c r="J319" s="88"/>
    </row>
    <row r="320" spans="2:10" ht="13" x14ac:dyDescent="0.15">
      <c r="B320" s="42"/>
      <c r="C320" s="43"/>
      <c r="D320" s="43"/>
      <c r="E320" s="43"/>
      <c r="F320" s="43"/>
      <c r="G320" s="43"/>
      <c r="H320" s="43"/>
      <c r="I320" s="87"/>
      <c r="J320" s="88"/>
    </row>
    <row r="321" spans="2:10" ht="13" x14ac:dyDescent="0.15">
      <c r="B321" s="42"/>
      <c r="C321" s="43"/>
      <c r="D321" s="43"/>
      <c r="E321" s="43"/>
      <c r="F321" s="43"/>
      <c r="G321" s="43"/>
      <c r="H321" s="43"/>
      <c r="I321" s="87"/>
      <c r="J321" s="88"/>
    </row>
    <row r="322" spans="2:10" ht="13" x14ac:dyDescent="0.15">
      <c r="B322" s="42"/>
      <c r="C322" s="43"/>
      <c r="D322" s="43"/>
      <c r="E322" s="43"/>
      <c r="F322" s="43"/>
      <c r="G322" s="43"/>
      <c r="H322" s="43"/>
      <c r="I322" s="87"/>
      <c r="J322" s="88"/>
    </row>
    <row r="323" spans="2:10" ht="13" x14ac:dyDescent="0.15">
      <c r="B323" s="42"/>
      <c r="C323" s="43"/>
      <c r="D323" s="43"/>
      <c r="E323" s="43"/>
      <c r="F323" s="43"/>
      <c r="G323" s="43"/>
      <c r="H323" s="43"/>
      <c r="I323" s="87"/>
      <c r="J323" s="88"/>
    </row>
    <row r="324" spans="2:10" ht="13" x14ac:dyDescent="0.15">
      <c r="B324" s="42"/>
      <c r="C324" s="43"/>
      <c r="D324" s="43"/>
      <c r="E324" s="43"/>
      <c r="F324" s="43"/>
      <c r="G324" s="43"/>
      <c r="H324" s="43"/>
      <c r="I324" s="87"/>
      <c r="J324" s="88"/>
    </row>
    <row r="325" spans="2:10" ht="13" x14ac:dyDescent="0.15">
      <c r="B325" s="42"/>
      <c r="C325" s="43"/>
      <c r="D325" s="43"/>
      <c r="E325" s="43"/>
      <c r="F325" s="43"/>
      <c r="G325" s="43"/>
      <c r="H325" s="43"/>
      <c r="I325" s="87"/>
      <c r="J325" s="88"/>
    </row>
    <row r="326" spans="2:10" ht="13" x14ac:dyDescent="0.15">
      <c r="B326" s="42"/>
      <c r="C326" s="43"/>
      <c r="D326" s="43"/>
      <c r="E326" s="43"/>
      <c r="F326" s="43"/>
      <c r="G326" s="43"/>
      <c r="H326" s="43"/>
      <c r="I326" s="87"/>
      <c r="J326" s="88"/>
    </row>
    <row r="327" spans="2:10" ht="13" x14ac:dyDescent="0.15">
      <c r="B327" s="42"/>
      <c r="C327" s="43"/>
      <c r="D327" s="43"/>
      <c r="E327" s="43"/>
      <c r="F327" s="43"/>
      <c r="G327" s="43"/>
      <c r="H327" s="43"/>
      <c r="I327" s="87"/>
      <c r="J327" s="88"/>
    </row>
    <row r="328" spans="2:10" ht="13" x14ac:dyDescent="0.15">
      <c r="B328" s="42"/>
      <c r="C328" s="43"/>
      <c r="D328" s="43"/>
      <c r="E328" s="43"/>
      <c r="F328" s="43"/>
      <c r="G328" s="43"/>
      <c r="H328" s="43"/>
      <c r="I328" s="87"/>
      <c r="J328" s="88"/>
    </row>
    <row r="329" spans="2:10" ht="13" x14ac:dyDescent="0.15">
      <c r="B329" s="42"/>
      <c r="C329" s="43"/>
      <c r="D329" s="43"/>
      <c r="E329" s="43"/>
      <c r="F329" s="43"/>
      <c r="G329" s="43"/>
      <c r="H329" s="43"/>
      <c r="I329" s="87"/>
      <c r="J329" s="88"/>
    </row>
    <row r="330" spans="2:10" ht="13" x14ac:dyDescent="0.15">
      <c r="B330" s="42"/>
      <c r="C330" s="43"/>
      <c r="D330" s="43"/>
      <c r="E330" s="43"/>
      <c r="F330" s="43"/>
      <c r="G330" s="43"/>
      <c r="H330" s="43"/>
      <c r="I330" s="87"/>
      <c r="J330" s="88"/>
    </row>
    <row r="331" spans="2:10" ht="13" x14ac:dyDescent="0.15">
      <c r="B331" s="42"/>
      <c r="C331" s="43"/>
      <c r="D331" s="43"/>
      <c r="E331" s="43"/>
      <c r="F331" s="43"/>
      <c r="G331" s="43"/>
      <c r="H331" s="43"/>
      <c r="I331" s="87"/>
      <c r="J331" s="88"/>
    </row>
    <row r="332" spans="2:10" ht="13" x14ac:dyDescent="0.15">
      <c r="B332" s="42"/>
      <c r="C332" s="43"/>
      <c r="D332" s="43"/>
      <c r="E332" s="43"/>
      <c r="F332" s="43"/>
      <c r="G332" s="43"/>
      <c r="H332" s="43"/>
      <c r="I332" s="87"/>
      <c r="J332" s="88"/>
    </row>
    <row r="333" spans="2:10" ht="13" x14ac:dyDescent="0.15">
      <c r="B333" s="42"/>
      <c r="C333" s="43"/>
      <c r="D333" s="43"/>
      <c r="E333" s="43"/>
      <c r="F333" s="43"/>
      <c r="G333" s="43"/>
      <c r="H333" s="43"/>
      <c r="I333" s="87"/>
      <c r="J333" s="88"/>
    </row>
    <row r="334" spans="2:10" ht="13" x14ac:dyDescent="0.15">
      <c r="B334" s="42"/>
      <c r="C334" s="43"/>
      <c r="D334" s="43"/>
      <c r="E334" s="43"/>
      <c r="F334" s="43"/>
      <c r="G334" s="43"/>
      <c r="H334" s="43"/>
      <c r="I334" s="87"/>
      <c r="J334" s="88"/>
    </row>
    <row r="335" spans="2:10" ht="13" x14ac:dyDescent="0.15">
      <c r="B335" s="42"/>
      <c r="C335" s="43"/>
      <c r="D335" s="43"/>
      <c r="E335" s="43"/>
      <c r="F335" s="43"/>
      <c r="G335" s="43"/>
      <c r="H335" s="43"/>
      <c r="I335" s="87"/>
      <c r="J335" s="88"/>
    </row>
    <row r="336" spans="2:10" ht="13" x14ac:dyDescent="0.15">
      <c r="B336" s="42"/>
      <c r="C336" s="43"/>
      <c r="D336" s="43"/>
      <c r="E336" s="43"/>
      <c r="F336" s="43"/>
      <c r="G336" s="43"/>
      <c r="H336" s="43"/>
      <c r="I336" s="87"/>
      <c r="J336" s="88"/>
    </row>
    <row r="337" spans="2:10" ht="13" x14ac:dyDescent="0.15">
      <c r="B337" s="42"/>
      <c r="C337" s="43"/>
      <c r="D337" s="43"/>
      <c r="E337" s="43"/>
      <c r="F337" s="43"/>
      <c r="G337" s="43"/>
      <c r="H337" s="43"/>
      <c r="I337" s="87"/>
      <c r="J337" s="88"/>
    </row>
    <row r="338" spans="2:10" ht="13" x14ac:dyDescent="0.15">
      <c r="B338" s="43"/>
      <c r="C338" s="43"/>
      <c r="D338" s="43"/>
      <c r="E338" s="43"/>
      <c r="F338" s="43"/>
      <c r="G338" s="43"/>
      <c r="H338" s="43"/>
      <c r="I338" s="87"/>
      <c r="J338" s="88"/>
    </row>
    <row r="339" spans="2:10" ht="13" x14ac:dyDescent="0.15">
      <c r="B339" s="43"/>
      <c r="C339" s="43"/>
      <c r="D339" s="43"/>
      <c r="E339" s="43"/>
      <c r="F339" s="43"/>
      <c r="G339" s="43"/>
      <c r="H339" s="43"/>
      <c r="I339" s="87"/>
      <c r="J339" s="88"/>
    </row>
    <row r="340" spans="2:10" ht="13" x14ac:dyDescent="0.15">
      <c r="B340" s="43"/>
      <c r="C340" s="43"/>
      <c r="D340" s="43"/>
      <c r="E340" s="43"/>
      <c r="F340" s="43"/>
      <c r="G340" s="43"/>
      <c r="H340" s="43"/>
      <c r="I340" s="87"/>
      <c r="J340" s="88"/>
    </row>
    <row r="341" spans="2:10" ht="13" x14ac:dyDescent="0.15">
      <c r="B341" s="43"/>
      <c r="C341" s="43"/>
      <c r="D341" s="43"/>
      <c r="E341" s="43"/>
      <c r="F341" s="43"/>
      <c r="G341" s="43"/>
      <c r="H341" s="43"/>
      <c r="I341" s="87"/>
      <c r="J341" s="88"/>
    </row>
    <row r="342" spans="2:10" ht="13" x14ac:dyDescent="0.15">
      <c r="B342" s="43"/>
      <c r="C342" s="43"/>
      <c r="D342" s="43"/>
      <c r="E342" s="43"/>
      <c r="F342" s="43"/>
      <c r="G342" s="43"/>
      <c r="H342" s="43"/>
      <c r="I342" s="87"/>
      <c r="J342" s="88"/>
    </row>
    <row r="343" spans="2:10" ht="13" x14ac:dyDescent="0.15">
      <c r="B343" s="43"/>
      <c r="C343" s="43"/>
      <c r="D343" s="43"/>
      <c r="E343" s="43"/>
      <c r="F343" s="43"/>
      <c r="G343" s="43"/>
      <c r="H343" s="43"/>
      <c r="I343" s="87"/>
      <c r="J343" s="88"/>
    </row>
    <row r="344" spans="2:10" ht="13" x14ac:dyDescent="0.15">
      <c r="B344" s="43"/>
      <c r="C344" s="43"/>
      <c r="D344" s="43"/>
      <c r="E344" s="43"/>
      <c r="F344" s="43"/>
      <c r="G344" s="43"/>
      <c r="H344" s="43"/>
      <c r="I344" s="87"/>
      <c r="J344" s="88"/>
    </row>
    <row r="345" spans="2:10" ht="13" x14ac:dyDescent="0.15">
      <c r="B345" s="43"/>
      <c r="C345" s="43"/>
      <c r="D345" s="43"/>
      <c r="E345" s="43"/>
      <c r="F345" s="43"/>
      <c r="G345" s="43"/>
      <c r="H345" s="43"/>
      <c r="I345" s="87"/>
      <c r="J345" s="88"/>
    </row>
    <row r="346" spans="2:10" ht="13" x14ac:dyDescent="0.15">
      <c r="B346" s="43"/>
      <c r="C346" s="43"/>
      <c r="D346" s="43"/>
      <c r="E346" s="43"/>
      <c r="F346" s="43"/>
      <c r="G346" s="43"/>
      <c r="H346" s="43"/>
      <c r="I346" s="87"/>
      <c r="J346" s="88"/>
    </row>
    <row r="347" spans="2:10" ht="13" x14ac:dyDescent="0.15">
      <c r="B347" s="43"/>
      <c r="C347" s="43"/>
      <c r="D347" s="43"/>
      <c r="E347" s="43"/>
      <c r="F347" s="43"/>
      <c r="G347" s="43"/>
      <c r="H347" s="43"/>
      <c r="I347" s="87"/>
      <c r="J347" s="88"/>
    </row>
    <row r="348" spans="2:10" ht="13" x14ac:dyDescent="0.15">
      <c r="B348" s="43"/>
      <c r="C348" s="43"/>
      <c r="D348" s="43"/>
      <c r="E348" s="43"/>
      <c r="F348" s="43"/>
      <c r="G348" s="43"/>
      <c r="H348" s="43"/>
      <c r="I348" s="87"/>
      <c r="J348" s="88"/>
    </row>
    <row r="349" spans="2:10" ht="13" x14ac:dyDescent="0.15">
      <c r="B349" s="43"/>
      <c r="C349" s="43"/>
      <c r="D349" s="43"/>
      <c r="E349" s="43"/>
      <c r="F349" s="43"/>
      <c r="G349" s="43"/>
      <c r="H349" s="43"/>
      <c r="I349" s="87"/>
      <c r="J349" s="88"/>
    </row>
    <row r="350" spans="2:10" ht="13" x14ac:dyDescent="0.15">
      <c r="B350" s="43"/>
      <c r="C350" s="43"/>
      <c r="D350" s="43"/>
      <c r="E350" s="43"/>
      <c r="F350" s="43"/>
      <c r="G350" s="43"/>
      <c r="H350" s="43"/>
      <c r="I350" s="87"/>
      <c r="J350" s="88"/>
    </row>
    <row r="351" spans="2:10" ht="13" x14ac:dyDescent="0.15">
      <c r="B351" s="43"/>
      <c r="C351" s="43"/>
      <c r="D351" s="43"/>
      <c r="E351" s="43"/>
      <c r="F351" s="43"/>
      <c r="G351" s="43"/>
      <c r="H351" s="43"/>
      <c r="I351" s="87"/>
      <c r="J351" s="88"/>
    </row>
    <row r="352" spans="2:10" ht="13" x14ac:dyDescent="0.15">
      <c r="B352" s="43"/>
      <c r="C352" s="43"/>
      <c r="D352" s="43"/>
      <c r="E352" s="43"/>
      <c r="F352" s="43"/>
      <c r="G352" s="43"/>
      <c r="H352" s="43"/>
      <c r="I352" s="87"/>
      <c r="J352" s="88"/>
    </row>
    <row r="353" spans="2:10" ht="13" x14ac:dyDescent="0.15">
      <c r="B353" s="43"/>
      <c r="C353" s="43"/>
      <c r="D353" s="43"/>
      <c r="E353" s="43"/>
      <c r="F353" s="43"/>
      <c r="G353" s="43"/>
      <c r="H353" s="43"/>
      <c r="I353" s="87"/>
      <c r="J353" s="88"/>
    </row>
    <row r="354" spans="2:10" ht="13" x14ac:dyDescent="0.15">
      <c r="B354" s="43"/>
      <c r="C354" s="43"/>
      <c r="D354" s="43"/>
      <c r="E354" s="43"/>
      <c r="F354" s="43"/>
      <c r="G354" s="43"/>
      <c r="H354" s="43"/>
      <c r="I354" s="87"/>
      <c r="J354" s="88"/>
    </row>
    <row r="355" spans="2:10" ht="13" x14ac:dyDescent="0.15">
      <c r="B355" s="43"/>
      <c r="C355" s="43"/>
      <c r="D355" s="43"/>
      <c r="E355" s="43"/>
      <c r="F355" s="43"/>
      <c r="G355" s="43"/>
      <c r="H355" s="43"/>
      <c r="I355" s="87"/>
      <c r="J355" s="88"/>
    </row>
    <row r="356" spans="2:10" ht="13" x14ac:dyDescent="0.15">
      <c r="B356" s="43"/>
      <c r="C356" s="43"/>
      <c r="D356" s="43"/>
      <c r="E356" s="43"/>
      <c r="F356" s="43"/>
      <c r="G356" s="43"/>
      <c r="H356" s="43"/>
      <c r="I356" s="87"/>
      <c r="J356" s="88"/>
    </row>
    <row r="357" spans="2:10" ht="13" x14ac:dyDescent="0.15">
      <c r="B357" s="43"/>
      <c r="C357" s="43"/>
      <c r="D357" s="43"/>
      <c r="E357" s="43"/>
      <c r="F357" s="43"/>
      <c r="G357" s="43"/>
      <c r="H357" s="43"/>
      <c r="I357" s="87"/>
      <c r="J357" s="88"/>
    </row>
    <row r="358" spans="2:10" ht="13" x14ac:dyDescent="0.15">
      <c r="B358" s="43"/>
      <c r="C358" s="43"/>
      <c r="D358" s="43"/>
      <c r="E358" s="43"/>
      <c r="F358" s="43"/>
      <c r="G358" s="43"/>
      <c r="H358" s="43"/>
      <c r="I358" s="87"/>
      <c r="J358" s="88"/>
    </row>
    <row r="359" spans="2:10" ht="13" x14ac:dyDescent="0.15">
      <c r="B359" s="43"/>
      <c r="C359" s="43"/>
      <c r="D359" s="43"/>
      <c r="E359" s="43"/>
      <c r="F359" s="43"/>
      <c r="G359" s="43"/>
      <c r="H359" s="43"/>
      <c r="I359" s="87"/>
      <c r="J359" s="88"/>
    </row>
    <row r="360" spans="2:10" ht="13" x14ac:dyDescent="0.15">
      <c r="B360" s="43"/>
      <c r="C360" s="43"/>
      <c r="D360" s="43"/>
      <c r="E360" s="43"/>
      <c r="F360" s="43"/>
      <c r="G360" s="43"/>
      <c r="H360" s="43"/>
      <c r="I360" s="87"/>
      <c r="J360" s="88"/>
    </row>
    <row r="361" spans="2:10" ht="13" x14ac:dyDescent="0.15">
      <c r="B361" s="43"/>
      <c r="C361" s="43"/>
      <c r="D361" s="43"/>
      <c r="E361" s="43"/>
      <c r="F361" s="43"/>
      <c r="G361" s="43"/>
      <c r="H361" s="43"/>
      <c r="I361" s="87"/>
      <c r="J361" s="88"/>
    </row>
    <row r="362" spans="2:10" ht="13" x14ac:dyDescent="0.15">
      <c r="B362" s="43"/>
      <c r="C362" s="43"/>
      <c r="D362" s="43"/>
      <c r="E362" s="43"/>
      <c r="F362" s="43"/>
      <c r="G362" s="43"/>
      <c r="H362" s="43"/>
      <c r="I362" s="87"/>
      <c r="J362" s="88"/>
    </row>
    <row r="363" spans="2:10" ht="13" x14ac:dyDescent="0.15">
      <c r="B363" s="43"/>
      <c r="C363" s="43"/>
      <c r="D363" s="43"/>
      <c r="E363" s="43"/>
      <c r="F363" s="43"/>
      <c r="G363" s="43"/>
      <c r="H363" s="43"/>
      <c r="I363" s="87"/>
      <c r="J363" s="88"/>
    </row>
    <row r="364" spans="2:10" ht="13" x14ac:dyDescent="0.15">
      <c r="B364" s="43"/>
      <c r="C364" s="43"/>
      <c r="D364" s="43"/>
      <c r="E364" s="43"/>
      <c r="F364" s="43"/>
      <c r="G364" s="43"/>
      <c r="H364" s="43"/>
      <c r="I364" s="87"/>
      <c r="J364" s="88"/>
    </row>
    <row r="365" spans="2:10" ht="13" x14ac:dyDescent="0.15">
      <c r="B365" s="43"/>
      <c r="C365" s="43"/>
      <c r="D365" s="43"/>
      <c r="E365" s="43"/>
      <c r="F365" s="43"/>
      <c r="G365" s="43"/>
      <c r="H365" s="43"/>
      <c r="I365" s="87"/>
      <c r="J365" s="88"/>
    </row>
    <row r="366" spans="2:10" ht="13" x14ac:dyDescent="0.15">
      <c r="B366" s="43"/>
      <c r="C366" s="43"/>
      <c r="D366" s="43"/>
      <c r="E366" s="43"/>
      <c r="F366" s="43"/>
      <c r="G366" s="43"/>
      <c r="H366" s="43"/>
      <c r="I366" s="87"/>
      <c r="J366" s="88"/>
    </row>
    <row r="367" spans="2:10" ht="13" x14ac:dyDescent="0.15">
      <c r="B367" s="43"/>
      <c r="C367" s="43"/>
      <c r="D367" s="43"/>
      <c r="E367" s="43"/>
      <c r="F367" s="43"/>
      <c r="G367" s="43"/>
      <c r="H367" s="43"/>
      <c r="I367" s="87"/>
      <c r="J367" s="88"/>
    </row>
    <row r="368" spans="2:10" ht="13" x14ac:dyDescent="0.15">
      <c r="B368" s="43"/>
      <c r="C368" s="43"/>
      <c r="D368" s="43"/>
      <c r="E368" s="43"/>
      <c r="F368" s="43"/>
      <c r="G368" s="43"/>
      <c r="H368" s="43"/>
      <c r="I368" s="87"/>
      <c r="J368" s="88"/>
    </row>
    <row r="369" spans="2:10" ht="13" x14ac:dyDescent="0.15">
      <c r="B369" s="43"/>
      <c r="C369" s="43"/>
      <c r="D369" s="43"/>
      <c r="E369" s="43"/>
      <c r="F369" s="43"/>
      <c r="G369" s="43"/>
      <c r="H369" s="43"/>
      <c r="I369" s="87"/>
      <c r="J369" s="88"/>
    </row>
    <row r="370" spans="2:10" ht="13" x14ac:dyDescent="0.15">
      <c r="B370" s="43"/>
      <c r="C370" s="43"/>
      <c r="D370" s="43"/>
      <c r="E370" s="43"/>
      <c r="F370" s="43"/>
      <c r="G370" s="43"/>
      <c r="H370" s="43"/>
      <c r="I370" s="87"/>
      <c r="J370" s="88"/>
    </row>
    <row r="371" spans="2:10" ht="13" x14ac:dyDescent="0.15">
      <c r="B371" s="43"/>
      <c r="C371" s="43"/>
      <c r="D371" s="43"/>
      <c r="E371" s="43"/>
      <c r="F371" s="43"/>
      <c r="G371" s="43"/>
      <c r="H371" s="43"/>
      <c r="I371" s="87"/>
      <c r="J371" s="88"/>
    </row>
    <row r="372" spans="2:10" ht="13" x14ac:dyDescent="0.15">
      <c r="B372" s="43"/>
      <c r="C372" s="43"/>
      <c r="D372" s="43"/>
      <c r="E372" s="43"/>
      <c r="F372" s="43"/>
      <c r="G372" s="43"/>
      <c r="H372" s="43"/>
      <c r="I372" s="87"/>
      <c r="J372" s="88"/>
    </row>
    <row r="373" spans="2:10" ht="13" x14ac:dyDescent="0.15">
      <c r="B373" s="43"/>
      <c r="C373" s="43"/>
      <c r="D373" s="43"/>
      <c r="E373" s="43"/>
      <c r="F373" s="43"/>
      <c r="G373" s="43"/>
      <c r="H373" s="43"/>
      <c r="I373" s="87"/>
      <c r="J373" s="88"/>
    </row>
    <row r="374" spans="2:10" ht="13" x14ac:dyDescent="0.15">
      <c r="B374" s="43"/>
      <c r="C374" s="43"/>
      <c r="D374" s="43"/>
      <c r="E374" s="43"/>
      <c r="F374" s="43"/>
      <c r="G374" s="43"/>
      <c r="H374" s="43"/>
      <c r="I374" s="87"/>
      <c r="J374" s="88"/>
    </row>
    <row r="375" spans="2:10" ht="13" x14ac:dyDescent="0.15">
      <c r="B375" s="43"/>
      <c r="C375" s="43"/>
      <c r="D375" s="43"/>
      <c r="E375" s="43"/>
      <c r="F375" s="43"/>
      <c r="G375" s="43"/>
      <c r="H375" s="43"/>
      <c r="I375" s="87"/>
      <c r="J375" s="88"/>
    </row>
    <row r="376" spans="2:10" ht="13" x14ac:dyDescent="0.15">
      <c r="B376" s="43"/>
      <c r="C376" s="43"/>
      <c r="D376" s="43"/>
      <c r="E376" s="43"/>
      <c r="F376" s="43"/>
      <c r="G376" s="43"/>
      <c r="H376" s="43"/>
      <c r="I376" s="87"/>
      <c r="J376" s="88"/>
    </row>
    <row r="377" spans="2:10" ht="13" x14ac:dyDescent="0.15">
      <c r="B377" s="43"/>
      <c r="C377" s="43"/>
      <c r="D377" s="43"/>
      <c r="E377" s="43"/>
      <c r="F377" s="43"/>
      <c r="G377" s="43"/>
      <c r="H377" s="43"/>
      <c r="I377" s="87"/>
      <c r="J377" s="88"/>
    </row>
    <row r="378" spans="2:10" ht="13" x14ac:dyDescent="0.15">
      <c r="B378" s="43"/>
      <c r="C378" s="43"/>
      <c r="D378" s="43"/>
      <c r="E378" s="43"/>
      <c r="F378" s="43"/>
      <c r="G378" s="43"/>
      <c r="H378" s="43"/>
      <c r="I378" s="87"/>
      <c r="J378" s="88"/>
    </row>
    <row r="379" spans="2:10" ht="13" x14ac:dyDescent="0.15">
      <c r="B379" s="43"/>
      <c r="C379" s="43"/>
      <c r="D379" s="43"/>
      <c r="E379" s="43"/>
      <c r="F379" s="43"/>
      <c r="G379" s="43"/>
      <c r="H379" s="43"/>
      <c r="I379" s="87"/>
      <c r="J379" s="88"/>
    </row>
    <row r="380" spans="2:10" ht="13" x14ac:dyDescent="0.15">
      <c r="B380" s="43"/>
      <c r="C380" s="43"/>
      <c r="D380" s="43"/>
      <c r="E380" s="43"/>
      <c r="F380" s="43"/>
      <c r="G380" s="43"/>
      <c r="H380" s="43"/>
      <c r="I380" s="87"/>
      <c r="J380" s="88"/>
    </row>
    <row r="381" spans="2:10" ht="13" x14ac:dyDescent="0.15">
      <c r="B381" s="43"/>
      <c r="C381" s="43"/>
      <c r="D381" s="43"/>
      <c r="E381" s="43"/>
      <c r="F381" s="43"/>
      <c r="G381" s="43"/>
      <c r="H381" s="43"/>
      <c r="I381" s="87"/>
      <c r="J381" s="88"/>
    </row>
    <row r="382" spans="2:10" ht="13" x14ac:dyDescent="0.15">
      <c r="B382" s="43"/>
      <c r="C382" s="43"/>
      <c r="D382" s="43"/>
      <c r="E382" s="43"/>
      <c r="F382" s="43"/>
      <c r="G382" s="43"/>
      <c r="H382" s="43"/>
      <c r="I382" s="87"/>
      <c r="J382" s="88"/>
    </row>
    <row r="383" spans="2:10" ht="13" x14ac:dyDescent="0.15">
      <c r="B383" s="43"/>
      <c r="C383" s="43"/>
      <c r="D383" s="43"/>
      <c r="E383" s="43"/>
      <c r="F383" s="43"/>
      <c r="G383" s="43"/>
      <c r="H383" s="43"/>
      <c r="I383" s="87"/>
      <c r="J383" s="88"/>
    </row>
    <row r="384" spans="2:10" ht="13" x14ac:dyDescent="0.15">
      <c r="B384" s="43"/>
      <c r="C384" s="43"/>
      <c r="D384" s="43"/>
      <c r="E384" s="43"/>
      <c r="F384" s="43"/>
      <c r="G384" s="43"/>
      <c r="H384" s="43"/>
      <c r="I384" s="87"/>
      <c r="J384" s="88"/>
    </row>
    <row r="385" spans="2:10" ht="13" x14ac:dyDescent="0.15">
      <c r="B385" s="43"/>
      <c r="C385" s="43"/>
      <c r="D385" s="43"/>
      <c r="E385" s="43"/>
      <c r="F385" s="43"/>
      <c r="G385" s="43"/>
      <c r="H385" s="43"/>
      <c r="I385" s="87"/>
      <c r="J385" s="88"/>
    </row>
    <row r="386" spans="2:10" ht="13" x14ac:dyDescent="0.15">
      <c r="B386" s="43"/>
      <c r="C386" s="43"/>
      <c r="D386" s="43"/>
      <c r="E386" s="43"/>
      <c r="F386" s="43"/>
      <c r="G386" s="43"/>
      <c r="H386" s="43"/>
      <c r="I386" s="87"/>
      <c r="J386" s="88"/>
    </row>
    <row r="387" spans="2:10" ht="13" x14ac:dyDescent="0.15">
      <c r="B387" s="43"/>
      <c r="C387" s="43"/>
      <c r="D387" s="43"/>
      <c r="E387" s="43"/>
      <c r="F387" s="43"/>
      <c r="G387" s="43"/>
      <c r="H387" s="43"/>
      <c r="I387" s="87"/>
      <c r="J387" s="88"/>
    </row>
    <row r="388" spans="2:10" ht="13" x14ac:dyDescent="0.15">
      <c r="B388" s="43"/>
      <c r="C388" s="43"/>
      <c r="D388" s="43"/>
      <c r="E388" s="43"/>
      <c r="F388" s="43"/>
      <c r="G388" s="43"/>
      <c r="H388" s="43"/>
      <c r="I388" s="87"/>
      <c r="J388" s="88"/>
    </row>
    <row r="389" spans="2:10" ht="13" x14ac:dyDescent="0.15">
      <c r="B389" s="43"/>
      <c r="C389" s="43"/>
      <c r="D389" s="43"/>
      <c r="E389" s="43"/>
      <c r="F389" s="43"/>
      <c r="G389" s="43"/>
      <c r="H389" s="43"/>
      <c r="I389" s="87"/>
      <c r="J389" s="88"/>
    </row>
    <row r="390" spans="2:10" ht="13" x14ac:dyDescent="0.15">
      <c r="B390" s="43"/>
      <c r="C390" s="43"/>
      <c r="D390" s="43"/>
      <c r="E390" s="43"/>
      <c r="F390" s="43"/>
      <c r="G390" s="43"/>
      <c r="H390" s="43"/>
      <c r="I390" s="87"/>
      <c r="J390" s="88"/>
    </row>
    <row r="391" spans="2:10" ht="13" x14ac:dyDescent="0.15">
      <c r="B391" s="43"/>
      <c r="C391" s="43"/>
      <c r="D391" s="43"/>
      <c r="E391" s="43"/>
      <c r="F391" s="43"/>
      <c r="G391" s="43"/>
      <c r="H391" s="43"/>
      <c r="I391" s="87"/>
      <c r="J391" s="88"/>
    </row>
    <row r="392" spans="2:10" ht="13" x14ac:dyDescent="0.15">
      <c r="B392" s="43"/>
      <c r="C392" s="43"/>
      <c r="D392" s="43"/>
      <c r="E392" s="43"/>
      <c r="F392" s="43"/>
      <c r="G392" s="43"/>
      <c r="H392" s="43"/>
      <c r="I392" s="87"/>
      <c r="J392" s="88"/>
    </row>
    <row r="393" spans="2:10" ht="13" x14ac:dyDescent="0.15">
      <c r="B393" s="43"/>
      <c r="C393" s="43"/>
      <c r="D393" s="43"/>
      <c r="E393" s="43"/>
      <c r="F393" s="43"/>
      <c r="G393" s="43"/>
      <c r="H393" s="43"/>
      <c r="I393" s="87"/>
      <c r="J393" s="88"/>
    </row>
    <row r="394" spans="2:10" ht="13" x14ac:dyDescent="0.15">
      <c r="B394" s="43"/>
      <c r="C394" s="43"/>
      <c r="D394" s="43"/>
      <c r="E394" s="43"/>
      <c r="F394" s="43"/>
      <c r="G394" s="43"/>
      <c r="H394" s="43"/>
      <c r="I394" s="87"/>
      <c r="J394" s="88"/>
    </row>
    <row r="395" spans="2:10" ht="13" x14ac:dyDescent="0.15">
      <c r="B395" s="43"/>
      <c r="C395" s="43"/>
      <c r="D395" s="43"/>
      <c r="E395" s="43"/>
      <c r="F395" s="43"/>
      <c r="G395" s="43"/>
      <c r="H395" s="43"/>
      <c r="I395" s="87"/>
      <c r="J395" s="88"/>
    </row>
    <row r="396" spans="2:10" ht="13" x14ac:dyDescent="0.15">
      <c r="B396" s="43"/>
      <c r="C396" s="43"/>
      <c r="D396" s="43"/>
      <c r="E396" s="43"/>
      <c r="F396" s="43"/>
      <c r="G396" s="43"/>
      <c r="H396" s="43"/>
      <c r="I396" s="87"/>
      <c r="J396" s="88"/>
    </row>
    <row r="397" spans="2:10" ht="13" x14ac:dyDescent="0.15">
      <c r="B397" s="43"/>
      <c r="C397" s="43"/>
      <c r="D397" s="43"/>
      <c r="E397" s="43"/>
      <c r="F397" s="43"/>
      <c r="G397" s="43"/>
      <c r="H397" s="43"/>
      <c r="I397" s="87"/>
      <c r="J397" s="88"/>
    </row>
    <row r="398" spans="2:10" ht="13" x14ac:dyDescent="0.15">
      <c r="B398" s="43"/>
      <c r="C398" s="43"/>
      <c r="D398" s="43"/>
      <c r="E398" s="43"/>
      <c r="F398" s="43"/>
      <c r="G398" s="43"/>
      <c r="H398" s="43"/>
      <c r="I398" s="87"/>
      <c r="J398" s="88"/>
    </row>
    <row r="399" spans="2:10" ht="13" x14ac:dyDescent="0.15">
      <c r="B399" s="43"/>
      <c r="C399" s="43"/>
      <c r="D399" s="43"/>
      <c r="E399" s="43"/>
      <c r="F399" s="43"/>
      <c r="G399" s="43"/>
      <c r="H399" s="43"/>
      <c r="I399" s="87"/>
      <c r="J399" s="88"/>
    </row>
    <row r="400" spans="2:10" ht="13" x14ac:dyDescent="0.15">
      <c r="B400" s="43"/>
      <c r="C400" s="43"/>
      <c r="D400" s="43"/>
      <c r="E400" s="43"/>
      <c r="F400" s="43"/>
      <c r="G400" s="43"/>
      <c r="H400" s="43"/>
      <c r="I400" s="87"/>
      <c r="J400" s="88"/>
    </row>
    <row r="401" spans="2:10" ht="13" x14ac:dyDescent="0.15">
      <c r="B401" s="43"/>
      <c r="C401" s="43"/>
      <c r="D401" s="43"/>
      <c r="E401" s="43"/>
      <c r="F401" s="43"/>
      <c r="G401" s="43"/>
      <c r="H401" s="43"/>
      <c r="I401" s="87"/>
      <c r="J401" s="88"/>
    </row>
    <row r="402" spans="2:10" ht="13" x14ac:dyDescent="0.15">
      <c r="B402" s="43"/>
      <c r="C402" s="43"/>
      <c r="D402" s="43"/>
      <c r="E402" s="43"/>
      <c r="F402" s="43"/>
      <c r="G402" s="43"/>
      <c r="H402" s="43"/>
      <c r="I402" s="87"/>
      <c r="J402" s="88"/>
    </row>
    <row r="403" spans="2:10" ht="13" x14ac:dyDescent="0.15">
      <c r="B403" s="43"/>
      <c r="C403" s="43"/>
      <c r="D403" s="43"/>
      <c r="E403" s="43"/>
      <c r="F403" s="43"/>
      <c r="G403" s="43"/>
      <c r="H403" s="43"/>
      <c r="I403" s="87"/>
      <c r="J403" s="88"/>
    </row>
    <row r="404" spans="2:10" ht="13" x14ac:dyDescent="0.15">
      <c r="B404" s="43"/>
      <c r="C404" s="43"/>
      <c r="D404" s="43"/>
      <c r="E404" s="43"/>
      <c r="F404" s="43"/>
      <c r="G404" s="43"/>
      <c r="H404" s="43"/>
      <c r="I404" s="87"/>
      <c r="J404" s="88"/>
    </row>
    <row r="405" spans="2:10" ht="13" x14ac:dyDescent="0.15">
      <c r="B405" s="43"/>
      <c r="C405" s="43"/>
      <c r="D405" s="43"/>
      <c r="E405" s="43"/>
      <c r="F405" s="43"/>
      <c r="G405" s="43"/>
      <c r="H405" s="43"/>
      <c r="I405" s="87"/>
      <c r="J405" s="88"/>
    </row>
    <row r="406" spans="2:10" ht="13" x14ac:dyDescent="0.15">
      <c r="B406" s="43"/>
      <c r="C406" s="43"/>
      <c r="D406" s="43"/>
      <c r="E406" s="43"/>
      <c r="F406" s="43"/>
      <c r="G406" s="43"/>
      <c r="H406" s="43"/>
      <c r="I406" s="87"/>
      <c r="J406" s="88"/>
    </row>
    <row r="407" spans="2:10" ht="13" x14ac:dyDescent="0.15">
      <c r="B407" s="43"/>
      <c r="C407" s="43"/>
      <c r="D407" s="43"/>
      <c r="E407" s="43"/>
      <c r="F407" s="43"/>
      <c r="G407" s="43"/>
      <c r="H407" s="43"/>
      <c r="I407" s="87"/>
      <c r="J407" s="88"/>
    </row>
    <row r="408" spans="2:10" ht="13" x14ac:dyDescent="0.15">
      <c r="B408" s="43"/>
      <c r="C408" s="43"/>
      <c r="D408" s="43"/>
      <c r="E408" s="43"/>
      <c r="F408" s="43"/>
      <c r="G408" s="43"/>
      <c r="H408" s="43"/>
      <c r="I408" s="87"/>
      <c r="J408" s="88"/>
    </row>
    <row r="409" spans="2:10" ht="13" x14ac:dyDescent="0.15">
      <c r="B409" s="43"/>
      <c r="C409" s="43"/>
      <c r="D409" s="43"/>
      <c r="E409" s="43"/>
      <c r="F409" s="43"/>
      <c r="G409" s="43"/>
      <c r="H409" s="43"/>
      <c r="I409" s="87"/>
      <c r="J409" s="88"/>
    </row>
    <row r="410" spans="2:10" ht="13" x14ac:dyDescent="0.15">
      <c r="B410" s="43"/>
      <c r="C410" s="43"/>
      <c r="D410" s="43"/>
      <c r="E410" s="43"/>
      <c r="F410" s="43"/>
      <c r="G410" s="43"/>
      <c r="H410" s="43"/>
      <c r="I410" s="87"/>
      <c r="J410" s="88"/>
    </row>
    <row r="411" spans="2:10" ht="13" x14ac:dyDescent="0.15">
      <c r="B411" s="43"/>
      <c r="C411" s="43"/>
      <c r="D411" s="43"/>
      <c r="E411" s="43"/>
      <c r="F411" s="43"/>
      <c r="G411" s="43"/>
      <c r="H411" s="43"/>
      <c r="I411" s="87"/>
      <c r="J411" s="88"/>
    </row>
    <row r="412" spans="2:10" ht="13" x14ac:dyDescent="0.15">
      <c r="B412" s="43"/>
      <c r="C412" s="43"/>
      <c r="D412" s="43"/>
      <c r="E412" s="43"/>
      <c r="F412" s="43"/>
      <c r="G412" s="43"/>
      <c r="H412" s="43"/>
      <c r="I412" s="87"/>
      <c r="J412" s="88"/>
    </row>
    <row r="413" spans="2:10" ht="13" x14ac:dyDescent="0.15">
      <c r="B413" s="43"/>
      <c r="C413" s="43"/>
      <c r="D413" s="43"/>
      <c r="E413" s="43"/>
      <c r="F413" s="43"/>
      <c r="G413" s="43"/>
      <c r="H413" s="43"/>
      <c r="I413" s="87"/>
      <c r="J413" s="88"/>
    </row>
    <row r="414" spans="2:10" ht="13" x14ac:dyDescent="0.15">
      <c r="B414" s="43"/>
      <c r="C414" s="43"/>
      <c r="D414" s="43"/>
      <c r="E414" s="43"/>
      <c r="F414" s="43"/>
      <c r="G414" s="43"/>
      <c r="H414" s="43"/>
      <c r="I414" s="87"/>
      <c r="J414" s="88"/>
    </row>
    <row r="415" spans="2:10" ht="13" x14ac:dyDescent="0.15">
      <c r="B415" s="43"/>
      <c r="C415" s="43"/>
      <c r="D415" s="43"/>
      <c r="E415" s="43"/>
      <c r="F415" s="43"/>
      <c r="G415" s="43"/>
      <c r="H415" s="43"/>
      <c r="I415" s="87"/>
      <c r="J415" s="88"/>
    </row>
    <row r="416" spans="2:10" ht="13" x14ac:dyDescent="0.15">
      <c r="B416" s="43"/>
      <c r="C416" s="43"/>
      <c r="D416" s="43"/>
      <c r="E416" s="43"/>
      <c r="F416" s="43"/>
      <c r="G416" s="43"/>
      <c r="H416" s="43"/>
      <c r="I416" s="87"/>
      <c r="J416" s="88"/>
    </row>
    <row r="417" spans="2:10" ht="13" x14ac:dyDescent="0.15">
      <c r="B417" s="43"/>
      <c r="C417" s="43"/>
      <c r="D417" s="43"/>
      <c r="E417" s="43"/>
      <c r="F417" s="43"/>
      <c r="G417" s="43"/>
      <c r="H417" s="43"/>
      <c r="I417" s="87"/>
      <c r="J417" s="88"/>
    </row>
    <row r="418" spans="2:10" ht="13" x14ac:dyDescent="0.15">
      <c r="B418" s="43"/>
      <c r="C418" s="43"/>
      <c r="D418" s="43"/>
      <c r="E418" s="43"/>
      <c r="F418" s="43"/>
      <c r="G418" s="43"/>
      <c r="H418" s="43"/>
      <c r="I418" s="87"/>
      <c r="J418" s="88"/>
    </row>
    <row r="419" spans="2:10" ht="13" x14ac:dyDescent="0.15">
      <c r="B419" s="43"/>
      <c r="C419" s="43"/>
      <c r="D419" s="43"/>
      <c r="E419" s="43"/>
      <c r="F419" s="43"/>
      <c r="G419" s="43"/>
      <c r="H419" s="43"/>
      <c r="I419" s="87"/>
      <c r="J419" s="88"/>
    </row>
    <row r="420" spans="2:10" ht="13" x14ac:dyDescent="0.15">
      <c r="B420" s="43"/>
      <c r="C420" s="43"/>
      <c r="D420" s="43"/>
      <c r="E420" s="43"/>
      <c r="F420" s="43"/>
      <c r="G420" s="43"/>
      <c r="H420" s="43"/>
      <c r="I420" s="87"/>
      <c r="J420" s="88"/>
    </row>
    <row r="421" spans="2:10" ht="13" x14ac:dyDescent="0.15">
      <c r="B421" s="43"/>
      <c r="C421" s="43"/>
      <c r="D421" s="43"/>
      <c r="E421" s="43"/>
      <c r="F421" s="43"/>
      <c r="G421" s="43"/>
      <c r="H421" s="43"/>
      <c r="I421" s="87"/>
      <c r="J421" s="88"/>
    </row>
    <row r="422" spans="2:10" ht="13" x14ac:dyDescent="0.15">
      <c r="B422" s="43"/>
      <c r="C422" s="43"/>
      <c r="D422" s="43"/>
      <c r="E422" s="43"/>
      <c r="F422" s="43"/>
      <c r="G422" s="43"/>
      <c r="H422" s="43"/>
      <c r="I422" s="87"/>
      <c r="J422" s="88"/>
    </row>
    <row r="423" spans="2:10" ht="13" x14ac:dyDescent="0.15">
      <c r="B423" s="43"/>
      <c r="C423" s="43"/>
      <c r="D423" s="43"/>
      <c r="E423" s="43"/>
      <c r="F423" s="43"/>
      <c r="G423" s="43"/>
      <c r="H423" s="43"/>
      <c r="I423" s="87"/>
      <c r="J423" s="88"/>
    </row>
    <row r="424" spans="2:10" ht="13" x14ac:dyDescent="0.15">
      <c r="B424" s="43"/>
      <c r="C424" s="43"/>
      <c r="D424" s="43"/>
      <c r="E424" s="43"/>
      <c r="F424" s="43"/>
      <c r="G424" s="43"/>
      <c r="H424" s="43"/>
      <c r="I424" s="87"/>
      <c r="J424" s="88"/>
    </row>
    <row r="425" spans="2:10" ht="13" x14ac:dyDescent="0.15">
      <c r="B425" s="43"/>
      <c r="C425" s="43"/>
      <c r="D425" s="43"/>
      <c r="E425" s="43"/>
      <c r="F425" s="43"/>
      <c r="G425" s="43"/>
      <c r="H425" s="43"/>
      <c r="I425" s="87"/>
      <c r="J425" s="88"/>
    </row>
    <row r="426" spans="2:10" ht="13" x14ac:dyDescent="0.15">
      <c r="B426" s="43"/>
      <c r="C426" s="43"/>
      <c r="D426" s="43"/>
      <c r="E426" s="43"/>
      <c r="F426" s="43"/>
      <c r="G426" s="43"/>
      <c r="H426" s="43"/>
      <c r="I426" s="87"/>
      <c r="J426" s="88"/>
    </row>
    <row r="427" spans="2:10" ht="13" x14ac:dyDescent="0.15">
      <c r="B427" s="43"/>
      <c r="C427" s="43"/>
      <c r="D427" s="43"/>
      <c r="E427" s="43"/>
      <c r="F427" s="43"/>
      <c r="G427" s="43"/>
      <c r="H427" s="43"/>
      <c r="I427" s="87"/>
      <c r="J427" s="88"/>
    </row>
    <row r="428" spans="2:10" ht="13" x14ac:dyDescent="0.15">
      <c r="B428" s="43"/>
      <c r="C428" s="43"/>
      <c r="D428" s="43"/>
      <c r="E428" s="43"/>
      <c r="F428" s="43"/>
      <c r="G428" s="43"/>
      <c r="H428" s="43"/>
      <c r="I428" s="87"/>
      <c r="J428" s="88"/>
    </row>
    <row r="429" spans="2:10" ht="13" x14ac:dyDescent="0.15">
      <c r="B429" s="43"/>
      <c r="C429" s="43"/>
      <c r="D429" s="43"/>
      <c r="E429" s="43"/>
      <c r="F429" s="43"/>
      <c r="G429" s="43"/>
      <c r="H429" s="43"/>
      <c r="I429" s="87"/>
      <c r="J429" s="88"/>
    </row>
    <row r="430" spans="2:10" ht="13" x14ac:dyDescent="0.15">
      <c r="B430" s="43"/>
      <c r="C430" s="43"/>
      <c r="D430" s="43"/>
      <c r="E430" s="43"/>
      <c r="F430" s="43"/>
      <c r="G430" s="43"/>
      <c r="H430" s="43"/>
      <c r="I430" s="87"/>
      <c r="J430" s="88"/>
    </row>
    <row r="431" spans="2:10" ht="13" x14ac:dyDescent="0.15">
      <c r="B431" s="43"/>
      <c r="C431" s="43"/>
      <c r="D431" s="43"/>
      <c r="E431" s="43"/>
      <c r="F431" s="43"/>
      <c r="G431" s="43"/>
      <c r="H431" s="43"/>
      <c r="I431" s="87"/>
      <c r="J431" s="88"/>
    </row>
    <row r="432" spans="2:10" ht="13" x14ac:dyDescent="0.15">
      <c r="B432" s="43"/>
      <c r="C432" s="43"/>
      <c r="D432" s="43"/>
      <c r="E432" s="43"/>
      <c r="F432" s="43"/>
      <c r="G432" s="43"/>
      <c r="H432" s="43"/>
      <c r="I432" s="87"/>
      <c r="J432" s="88"/>
    </row>
    <row r="433" spans="2:10" ht="13" x14ac:dyDescent="0.15">
      <c r="B433" s="43"/>
      <c r="C433" s="43"/>
      <c r="D433" s="43"/>
      <c r="E433" s="43"/>
      <c r="F433" s="43"/>
      <c r="G433" s="43"/>
      <c r="H433" s="43"/>
      <c r="I433" s="87"/>
      <c r="J433" s="88"/>
    </row>
    <row r="434" spans="2:10" ht="13" x14ac:dyDescent="0.15">
      <c r="B434" s="43"/>
      <c r="C434" s="43"/>
      <c r="D434" s="43"/>
      <c r="E434" s="43"/>
      <c r="F434" s="43"/>
      <c r="G434" s="43"/>
      <c r="H434" s="43"/>
      <c r="I434" s="87"/>
      <c r="J434" s="88"/>
    </row>
    <row r="435" spans="2:10" ht="13" x14ac:dyDescent="0.15">
      <c r="B435" s="43"/>
      <c r="C435" s="43"/>
      <c r="D435" s="43"/>
      <c r="E435" s="43"/>
      <c r="F435" s="43"/>
      <c r="G435" s="43"/>
      <c r="H435" s="43"/>
      <c r="I435" s="87"/>
      <c r="J435" s="88"/>
    </row>
    <row r="436" spans="2:10" ht="13" x14ac:dyDescent="0.15">
      <c r="B436" s="43"/>
      <c r="C436" s="43"/>
      <c r="D436" s="43"/>
      <c r="E436" s="43"/>
      <c r="F436" s="43"/>
      <c r="G436" s="43"/>
      <c r="H436" s="43"/>
      <c r="I436" s="87"/>
      <c r="J436" s="88"/>
    </row>
    <row r="437" spans="2:10" ht="13" x14ac:dyDescent="0.15">
      <c r="B437" s="43"/>
      <c r="C437" s="43"/>
      <c r="D437" s="43"/>
      <c r="E437" s="43"/>
      <c r="F437" s="43"/>
      <c r="G437" s="43"/>
      <c r="H437" s="43"/>
      <c r="I437" s="87"/>
      <c r="J437" s="88"/>
    </row>
    <row r="438" spans="2:10" ht="13" x14ac:dyDescent="0.15">
      <c r="B438" s="43"/>
      <c r="C438" s="43"/>
      <c r="D438" s="43"/>
      <c r="E438" s="43"/>
      <c r="F438" s="43"/>
      <c r="G438" s="43"/>
      <c r="H438" s="43"/>
      <c r="I438" s="87"/>
      <c r="J438" s="88"/>
    </row>
    <row r="439" spans="2:10" ht="13" x14ac:dyDescent="0.15">
      <c r="B439" s="43"/>
      <c r="C439" s="43"/>
      <c r="D439" s="43"/>
      <c r="E439" s="43"/>
      <c r="F439" s="43"/>
      <c r="G439" s="43"/>
      <c r="H439" s="43"/>
      <c r="I439" s="87"/>
      <c r="J439" s="88"/>
    </row>
    <row r="440" spans="2:10" ht="13" x14ac:dyDescent="0.15">
      <c r="I440" s="85"/>
      <c r="J440" s="86"/>
    </row>
    <row r="441" spans="2:10" ht="13" x14ac:dyDescent="0.15">
      <c r="I441" s="85"/>
      <c r="J441" s="86"/>
    </row>
    <row r="442" spans="2:10" ht="13" x14ac:dyDescent="0.15">
      <c r="I442" s="85"/>
      <c r="J442" s="86"/>
    </row>
    <row r="443" spans="2:10" ht="13" x14ac:dyDescent="0.15">
      <c r="I443" s="85"/>
      <c r="J443" s="86"/>
    </row>
    <row r="444" spans="2:10" ht="13" x14ac:dyDescent="0.15">
      <c r="I444" s="85"/>
      <c r="J444" s="86"/>
    </row>
    <row r="445" spans="2:10" ht="13" x14ac:dyDescent="0.15">
      <c r="I445" s="85"/>
      <c r="J445" s="86"/>
    </row>
    <row r="446" spans="2:10" ht="13" x14ac:dyDescent="0.15">
      <c r="I446" s="85"/>
      <c r="J446" s="86"/>
    </row>
    <row r="447" spans="2:10" ht="13" x14ac:dyDescent="0.15">
      <c r="I447" s="85"/>
      <c r="J447" s="86"/>
    </row>
    <row r="448" spans="2:10" ht="13" x14ac:dyDescent="0.15">
      <c r="I448" s="85"/>
      <c r="J448" s="86"/>
    </row>
    <row r="449" spans="9:10" ht="13" x14ac:dyDescent="0.15">
      <c r="I449" s="85"/>
      <c r="J449" s="86"/>
    </row>
    <row r="450" spans="9:10" ht="13" x14ac:dyDescent="0.15">
      <c r="I450" s="85"/>
      <c r="J450" s="86"/>
    </row>
    <row r="451" spans="9:10" ht="13" x14ac:dyDescent="0.15">
      <c r="I451" s="85"/>
      <c r="J451" s="86"/>
    </row>
    <row r="452" spans="9:10" ht="13" x14ac:dyDescent="0.15">
      <c r="I452" s="85"/>
      <c r="J452" s="86"/>
    </row>
    <row r="453" spans="9:10" ht="13" x14ac:dyDescent="0.15">
      <c r="I453" s="85"/>
      <c r="J453" s="86"/>
    </row>
    <row r="454" spans="9:10" ht="13" x14ac:dyDescent="0.15">
      <c r="I454" s="85"/>
      <c r="J454" s="86"/>
    </row>
    <row r="455" spans="9:10" ht="13" x14ac:dyDescent="0.15">
      <c r="I455" s="85"/>
      <c r="J455" s="86"/>
    </row>
    <row r="456" spans="9:10" ht="13" x14ac:dyDescent="0.15">
      <c r="I456" s="85"/>
      <c r="J456" s="86"/>
    </row>
    <row r="457" spans="9:10" ht="13" x14ac:dyDescent="0.15">
      <c r="I457" s="85"/>
      <c r="J457" s="86"/>
    </row>
    <row r="458" spans="9:10" ht="13" x14ac:dyDescent="0.15">
      <c r="I458" s="85"/>
      <c r="J458" s="86"/>
    </row>
    <row r="459" spans="9:10" ht="13" x14ac:dyDescent="0.15">
      <c r="I459" s="85"/>
      <c r="J459" s="86"/>
    </row>
    <row r="460" spans="9:10" ht="13" x14ac:dyDescent="0.15">
      <c r="I460" s="85"/>
      <c r="J460" s="86"/>
    </row>
    <row r="461" spans="9:10" ht="13" x14ac:dyDescent="0.15">
      <c r="I461" s="85"/>
      <c r="J461" s="86"/>
    </row>
    <row r="462" spans="9:10" ht="13" x14ac:dyDescent="0.15">
      <c r="I462" s="85"/>
      <c r="J462" s="86"/>
    </row>
    <row r="463" spans="9:10" ht="13" x14ac:dyDescent="0.15">
      <c r="I463" s="85"/>
      <c r="J463" s="86"/>
    </row>
    <row r="464" spans="9:10" ht="13" x14ac:dyDescent="0.15">
      <c r="I464" s="85"/>
      <c r="J464" s="86"/>
    </row>
    <row r="465" spans="9:10" ht="13" x14ac:dyDescent="0.15">
      <c r="I465" s="85"/>
      <c r="J465" s="86"/>
    </row>
    <row r="466" spans="9:10" ht="13" x14ac:dyDescent="0.15">
      <c r="I466" s="85"/>
      <c r="J466" s="86"/>
    </row>
    <row r="467" spans="9:10" ht="13" x14ac:dyDescent="0.15">
      <c r="I467" s="85"/>
      <c r="J467" s="86"/>
    </row>
    <row r="468" spans="9:10" ht="13" x14ac:dyDescent="0.15">
      <c r="I468" s="85"/>
      <c r="J468" s="86"/>
    </row>
    <row r="469" spans="9:10" ht="13" x14ac:dyDescent="0.15">
      <c r="I469" s="85"/>
      <c r="J469" s="86"/>
    </row>
    <row r="470" spans="9:10" ht="13" x14ac:dyDescent="0.15">
      <c r="I470" s="85"/>
      <c r="J470" s="86"/>
    </row>
    <row r="471" spans="9:10" ht="13" x14ac:dyDescent="0.15">
      <c r="I471" s="85"/>
      <c r="J471" s="86"/>
    </row>
    <row r="472" spans="9:10" ht="13" x14ac:dyDescent="0.15">
      <c r="I472" s="85"/>
      <c r="J472" s="86"/>
    </row>
    <row r="473" spans="9:10" ht="13" x14ac:dyDescent="0.15">
      <c r="I473" s="85"/>
      <c r="J473" s="86"/>
    </row>
    <row r="474" spans="9:10" ht="13" x14ac:dyDescent="0.15">
      <c r="I474" s="85"/>
      <c r="J474" s="86"/>
    </row>
    <row r="475" spans="9:10" ht="13" x14ac:dyDescent="0.15">
      <c r="I475" s="85"/>
      <c r="J475" s="86"/>
    </row>
    <row r="476" spans="9:10" ht="13" x14ac:dyDescent="0.15">
      <c r="I476" s="85"/>
      <c r="J476" s="86"/>
    </row>
    <row r="477" spans="9:10" ht="13" x14ac:dyDescent="0.15">
      <c r="I477" s="85"/>
      <c r="J477" s="86"/>
    </row>
    <row r="478" spans="9:10" ht="13" x14ac:dyDescent="0.15">
      <c r="I478" s="85"/>
      <c r="J478" s="86"/>
    </row>
    <row r="479" spans="9:10" ht="13" x14ac:dyDescent="0.15">
      <c r="I479" s="85"/>
      <c r="J479" s="86"/>
    </row>
    <row r="480" spans="9:10" ht="13" x14ac:dyDescent="0.15">
      <c r="I480" s="85"/>
      <c r="J480" s="86"/>
    </row>
    <row r="481" spans="9:10" ht="13" x14ac:dyDescent="0.15">
      <c r="I481" s="85"/>
      <c r="J481" s="86"/>
    </row>
    <row r="482" spans="9:10" ht="13" x14ac:dyDescent="0.15">
      <c r="I482" s="85"/>
      <c r="J482" s="86"/>
    </row>
    <row r="483" spans="9:10" ht="13" x14ac:dyDescent="0.15">
      <c r="I483" s="85"/>
      <c r="J483" s="86"/>
    </row>
    <row r="484" spans="9:10" ht="13" x14ac:dyDescent="0.15">
      <c r="I484" s="85"/>
      <c r="J484" s="86"/>
    </row>
    <row r="485" spans="9:10" ht="13" x14ac:dyDescent="0.15">
      <c r="I485" s="85"/>
      <c r="J485" s="86"/>
    </row>
    <row r="486" spans="9:10" ht="13" x14ac:dyDescent="0.15">
      <c r="I486" s="85"/>
      <c r="J486" s="86"/>
    </row>
    <row r="487" spans="9:10" ht="13" x14ac:dyDescent="0.15">
      <c r="I487" s="85"/>
      <c r="J487" s="86"/>
    </row>
    <row r="488" spans="9:10" ht="13" x14ac:dyDescent="0.15">
      <c r="I488" s="85"/>
      <c r="J488" s="86"/>
    </row>
    <row r="489" spans="9:10" ht="13" x14ac:dyDescent="0.15">
      <c r="I489" s="85"/>
      <c r="J489" s="86"/>
    </row>
    <row r="490" spans="9:10" ht="13" x14ac:dyDescent="0.15">
      <c r="I490" s="85"/>
      <c r="J490" s="86"/>
    </row>
    <row r="491" spans="9:10" ht="13" x14ac:dyDescent="0.15">
      <c r="I491" s="85"/>
      <c r="J491" s="86"/>
    </row>
    <row r="492" spans="9:10" ht="13" x14ac:dyDescent="0.15">
      <c r="I492" s="85"/>
      <c r="J492" s="86"/>
    </row>
    <row r="493" spans="9:10" ht="13" x14ac:dyDescent="0.15">
      <c r="I493" s="85"/>
      <c r="J493" s="86"/>
    </row>
    <row r="494" spans="9:10" ht="13" x14ac:dyDescent="0.15">
      <c r="I494" s="85"/>
      <c r="J494" s="86"/>
    </row>
    <row r="495" spans="9:10" ht="13" x14ac:dyDescent="0.15">
      <c r="I495" s="85"/>
      <c r="J495" s="86"/>
    </row>
    <row r="496" spans="9:10" ht="13" x14ac:dyDescent="0.15">
      <c r="I496" s="85"/>
      <c r="J496" s="86"/>
    </row>
    <row r="497" spans="9:10" ht="13" x14ac:dyDescent="0.15">
      <c r="I497" s="85"/>
      <c r="J497" s="86"/>
    </row>
    <row r="498" spans="9:10" ht="13" x14ac:dyDescent="0.15">
      <c r="I498" s="85"/>
      <c r="J498" s="86"/>
    </row>
    <row r="499" spans="9:10" ht="13" x14ac:dyDescent="0.15">
      <c r="I499" s="85"/>
      <c r="J499" s="86"/>
    </row>
    <row r="500" spans="9:10" ht="13" x14ac:dyDescent="0.15">
      <c r="I500" s="85"/>
      <c r="J500" s="86"/>
    </row>
    <row r="501" spans="9:10" ht="13" x14ac:dyDescent="0.15">
      <c r="I501" s="85"/>
      <c r="J501" s="86"/>
    </row>
    <row r="502" spans="9:10" ht="13" x14ac:dyDescent="0.15">
      <c r="I502" s="85"/>
      <c r="J502" s="86"/>
    </row>
    <row r="503" spans="9:10" ht="13" x14ac:dyDescent="0.15">
      <c r="I503" s="85"/>
      <c r="J503" s="86"/>
    </row>
    <row r="504" spans="9:10" ht="13" x14ac:dyDescent="0.15">
      <c r="I504" s="85"/>
      <c r="J504" s="86"/>
    </row>
    <row r="505" spans="9:10" ht="13" x14ac:dyDescent="0.15">
      <c r="I505" s="85"/>
      <c r="J505" s="86"/>
    </row>
    <row r="506" spans="9:10" ht="13" x14ac:dyDescent="0.15">
      <c r="I506" s="85"/>
      <c r="J506" s="86"/>
    </row>
    <row r="507" spans="9:10" ht="13" x14ac:dyDescent="0.15">
      <c r="I507" s="85"/>
      <c r="J507" s="86"/>
    </row>
    <row r="508" spans="9:10" ht="13" x14ac:dyDescent="0.15">
      <c r="I508" s="85"/>
      <c r="J508" s="86"/>
    </row>
    <row r="509" spans="9:10" ht="13" x14ac:dyDescent="0.15">
      <c r="I509" s="85"/>
      <c r="J509" s="86"/>
    </row>
    <row r="510" spans="9:10" ht="13" x14ac:dyDescent="0.15">
      <c r="I510" s="85"/>
      <c r="J510" s="86"/>
    </row>
    <row r="511" spans="9:10" ht="13" x14ac:dyDescent="0.15">
      <c r="I511" s="85"/>
      <c r="J511" s="86"/>
    </row>
    <row r="512" spans="9:10" ht="13" x14ac:dyDescent="0.15">
      <c r="I512" s="85"/>
      <c r="J512" s="86"/>
    </row>
    <row r="513" spans="9:10" ht="13" x14ac:dyDescent="0.15">
      <c r="I513" s="85"/>
      <c r="J513" s="86"/>
    </row>
    <row r="514" spans="9:10" ht="13" x14ac:dyDescent="0.15">
      <c r="I514" s="85"/>
      <c r="J514" s="86"/>
    </row>
    <row r="515" spans="9:10" ht="13" x14ac:dyDescent="0.15">
      <c r="I515" s="85"/>
      <c r="J515" s="86"/>
    </row>
    <row r="516" spans="9:10" ht="13" x14ac:dyDescent="0.15">
      <c r="I516" s="85"/>
      <c r="J516" s="86"/>
    </row>
    <row r="517" spans="9:10" ht="13" x14ac:dyDescent="0.15">
      <c r="I517" s="85"/>
      <c r="J517" s="86"/>
    </row>
    <row r="518" spans="9:10" ht="13" x14ac:dyDescent="0.15">
      <c r="I518" s="85"/>
      <c r="J518" s="86"/>
    </row>
    <row r="519" spans="9:10" ht="13" x14ac:dyDescent="0.15">
      <c r="I519" s="85"/>
      <c r="J519" s="86"/>
    </row>
    <row r="520" spans="9:10" ht="13" x14ac:dyDescent="0.15">
      <c r="I520" s="85"/>
      <c r="J520" s="86"/>
    </row>
    <row r="521" spans="9:10" ht="13" x14ac:dyDescent="0.15">
      <c r="I521" s="85"/>
      <c r="J521" s="86"/>
    </row>
    <row r="522" spans="9:10" ht="13" x14ac:dyDescent="0.15">
      <c r="I522" s="85"/>
      <c r="J522" s="86"/>
    </row>
    <row r="523" spans="9:10" ht="13" x14ac:dyDescent="0.15">
      <c r="I523" s="85"/>
      <c r="J523" s="86"/>
    </row>
    <row r="524" spans="9:10" ht="13" x14ac:dyDescent="0.15">
      <c r="I524" s="85"/>
      <c r="J524" s="86"/>
    </row>
    <row r="525" spans="9:10" ht="13" x14ac:dyDescent="0.15">
      <c r="I525" s="85"/>
      <c r="J525" s="86"/>
    </row>
    <row r="526" spans="9:10" ht="13" x14ac:dyDescent="0.15">
      <c r="I526" s="85"/>
      <c r="J526" s="86"/>
    </row>
    <row r="527" spans="9:10" ht="13" x14ac:dyDescent="0.15">
      <c r="I527" s="85"/>
      <c r="J527" s="86"/>
    </row>
    <row r="528" spans="9:10" ht="13" x14ac:dyDescent="0.15">
      <c r="I528" s="85"/>
      <c r="J528" s="86"/>
    </row>
    <row r="529" spans="9:10" ht="13" x14ac:dyDescent="0.15">
      <c r="I529" s="85"/>
      <c r="J529" s="86"/>
    </row>
    <row r="530" spans="9:10" ht="13" x14ac:dyDescent="0.15">
      <c r="I530" s="85"/>
      <c r="J530" s="86"/>
    </row>
    <row r="531" spans="9:10" ht="13" x14ac:dyDescent="0.15">
      <c r="I531" s="85"/>
      <c r="J531" s="86"/>
    </row>
    <row r="532" spans="9:10" ht="13" x14ac:dyDescent="0.15">
      <c r="I532" s="85"/>
      <c r="J532" s="86"/>
    </row>
    <row r="533" spans="9:10" ht="13" x14ac:dyDescent="0.15">
      <c r="I533" s="85"/>
      <c r="J533" s="86"/>
    </row>
    <row r="534" spans="9:10" ht="13" x14ac:dyDescent="0.15">
      <c r="I534" s="85"/>
      <c r="J534" s="86"/>
    </row>
    <row r="535" spans="9:10" ht="13" x14ac:dyDescent="0.15">
      <c r="I535" s="85"/>
      <c r="J535" s="86"/>
    </row>
    <row r="536" spans="9:10" ht="13" x14ac:dyDescent="0.15">
      <c r="I536" s="85"/>
      <c r="J536" s="86"/>
    </row>
    <row r="537" spans="9:10" ht="13" x14ac:dyDescent="0.15">
      <c r="I537" s="85"/>
      <c r="J537" s="86"/>
    </row>
    <row r="538" spans="9:10" ht="13" x14ac:dyDescent="0.15">
      <c r="I538" s="85"/>
      <c r="J538" s="86"/>
    </row>
    <row r="539" spans="9:10" ht="13" x14ac:dyDescent="0.15">
      <c r="I539" s="85"/>
      <c r="J539" s="86"/>
    </row>
    <row r="540" spans="9:10" ht="13" x14ac:dyDescent="0.15">
      <c r="I540" s="85"/>
      <c r="J540" s="86"/>
    </row>
    <row r="541" spans="9:10" ht="13" x14ac:dyDescent="0.15">
      <c r="I541" s="85"/>
      <c r="J541" s="86"/>
    </row>
    <row r="542" spans="9:10" ht="13" x14ac:dyDescent="0.15">
      <c r="I542" s="85"/>
      <c r="J542" s="86"/>
    </row>
    <row r="543" spans="9:10" ht="13" x14ac:dyDescent="0.15">
      <c r="I543" s="85"/>
      <c r="J543" s="86"/>
    </row>
    <row r="544" spans="9:10" ht="13" x14ac:dyDescent="0.15">
      <c r="I544" s="85"/>
      <c r="J544" s="86"/>
    </row>
    <row r="545" spans="9:10" ht="13" x14ac:dyDescent="0.15">
      <c r="I545" s="85"/>
      <c r="J545" s="86"/>
    </row>
    <row r="546" spans="9:10" ht="13" x14ac:dyDescent="0.15">
      <c r="I546" s="85"/>
      <c r="J546" s="86"/>
    </row>
    <row r="547" spans="9:10" ht="13" x14ac:dyDescent="0.15">
      <c r="I547" s="85"/>
      <c r="J547" s="86"/>
    </row>
    <row r="548" spans="9:10" ht="13" x14ac:dyDescent="0.15">
      <c r="I548" s="85"/>
      <c r="J548" s="86"/>
    </row>
    <row r="549" spans="9:10" ht="13" x14ac:dyDescent="0.15">
      <c r="I549" s="85"/>
      <c r="J549" s="86"/>
    </row>
    <row r="550" spans="9:10" ht="13" x14ac:dyDescent="0.15">
      <c r="I550" s="85"/>
      <c r="J550" s="86"/>
    </row>
    <row r="551" spans="9:10" ht="13" x14ac:dyDescent="0.15">
      <c r="I551" s="85"/>
      <c r="J551" s="86"/>
    </row>
    <row r="552" spans="9:10" ht="13" x14ac:dyDescent="0.15">
      <c r="I552" s="85"/>
      <c r="J552" s="86"/>
    </row>
    <row r="553" spans="9:10" ht="13" x14ac:dyDescent="0.15">
      <c r="I553" s="85"/>
      <c r="J553" s="86"/>
    </row>
    <row r="554" spans="9:10" ht="13" x14ac:dyDescent="0.15">
      <c r="I554" s="85"/>
      <c r="J554" s="86"/>
    </row>
    <row r="555" spans="9:10" ht="13" x14ac:dyDescent="0.15">
      <c r="I555" s="85"/>
      <c r="J555" s="86"/>
    </row>
    <row r="556" spans="9:10" ht="13" x14ac:dyDescent="0.15">
      <c r="I556" s="85"/>
      <c r="J556" s="86"/>
    </row>
    <row r="557" spans="9:10" ht="13" x14ac:dyDescent="0.15">
      <c r="I557" s="85"/>
      <c r="J557" s="86"/>
    </row>
    <row r="558" spans="9:10" ht="13" x14ac:dyDescent="0.15">
      <c r="I558" s="85"/>
      <c r="J558" s="86"/>
    </row>
    <row r="559" spans="9:10" ht="13" x14ac:dyDescent="0.15">
      <c r="I559" s="85"/>
      <c r="J559" s="86"/>
    </row>
    <row r="560" spans="9:10" ht="13" x14ac:dyDescent="0.15">
      <c r="I560" s="85"/>
      <c r="J560" s="86"/>
    </row>
    <row r="561" spans="9:10" ht="13" x14ac:dyDescent="0.15">
      <c r="I561" s="85"/>
      <c r="J561" s="86"/>
    </row>
    <row r="562" spans="9:10" ht="13" x14ac:dyDescent="0.15">
      <c r="I562" s="85"/>
      <c r="J562" s="86"/>
    </row>
    <row r="563" spans="9:10" ht="13" x14ac:dyDescent="0.15">
      <c r="I563" s="85"/>
      <c r="J563" s="86"/>
    </row>
    <row r="564" spans="9:10" ht="13" x14ac:dyDescent="0.15">
      <c r="I564" s="85"/>
      <c r="J564" s="86"/>
    </row>
    <row r="565" spans="9:10" ht="13" x14ac:dyDescent="0.15">
      <c r="I565" s="85"/>
      <c r="J565" s="86"/>
    </row>
    <row r="566" spans="9:10" ht="13" x14ac:dyDescent="0.15">
      <c r="I566" s="85"/>
      <c r="J566" s="86"/>
    </row>
    <row r="567" spans="9:10" ht="13" x14ac:dyDescent="0.15">
      <c r="I567" s="85"/>
      <c r="J567" s="86"/>
    </row>
    <row r="568" spans="9:10" ht="13" x14ac:dyDescent="0.15">
      <c r="I568" s="85"/>
      <c r="J568" s="86"/>
    </row>
    <row r="569" spans="9:10" ht="13" x14ac:dyDescent="0.15">
      <c r="I569" s="85"/>
      <c r="J569" s="86"/>
    </row>
    <row r="570" spans="9:10" ht="13" x14ac:dyDescent="0.15">
      <c r="I570" s="85"/>
      <c r="J570" s="86"/>
    </row>
    <row r="571" spans="9:10" ht="13" x14ac:dyDescent="0.15">
      <c r="I571" s="85"/>
      <c r="J571" s="86"/>
    </row>
    <row r="572" spans="9:10" ht="13" x14ac:dyDescent="0.15">
      <c r="I572" s="85"/>
      <c r="J572" s="86"/>
    </row>
    <row r="573" spans="9:10" ht="13" x14ac:dyDescent="0.15">
      <c r="I573" s="85"/>
      <c r="J573" s="86"/>
    </row>
    <row r="574" spans="9:10" ht="13" x14ac:dyDescent="0.15">
      <c r="I574" s="85"/>
      <c r="J574" s="86"/>
    </row>
    <row r="575" spans="9:10" ht="13" x14ac:dyDescent="0.15">
      <c r="I575" s="85"/>
      <c r="J575" s="86"/>
    </row>
    <row r="576" spans="9:10" ht="13" x14ac:dyDescent="0.15">
      <c r="I576" s="85"/>
      <c r="J576" s="86"/>
    </row>
    <row r="577" spans="9:10" ht="13" x14ac:dyDescent="0.15">
      <c r="I577" s="85"/>
      <c r="J577" s="86"/>
    </row>
    <row r="578" spans="9:10" ht="13" x14ac:dyDescent="0.15">
      <c r="I578" s="85"/>
      <c r="J578" s="86"/>
    </row>
    <row r="579" spans="9:10" ht="13" x14ac:dyDescent="0.15">
      <c r="I579" s="85"/>
      <c r="J579" s="86"/>
    </row>
    <row r="580" spans="9:10" ht="13" x14ac:dyDescent="0.15">
      <c r="I580" s="85"/>
      <c r="J580" s="86"/>
    </row>
    <row r="581" spans="9:10" ht="13" x14ac:dyDescent="0.15">
      <c r="I581" s="85"/>
      <c r="J581" s="86"/>
    </row>
    <row r="582" spans="9:10" ht="13" x14ac:dyDescent="0.15">
      <c r="I582" s="85"/>
      <c r="J582" s="86"/>
    </row>
    <row r="583" spans="9:10" ht="13" x14ac:dyDescent="0.15">
      <c r="I583" s="85"/>
      <c r="J583" s="86"/>
    </row>
    <row r="584" spans="9:10" ht="13" x14ac:dyDescent="0.15">
      <c r="I584" s="85"/>
      <c r="J584" s="86"/>
    </row>
    <row r="585" spans="9:10" ht="13" x14ac:dyDescent="0.15">
      <c r="I585" s="85"/>
      <c r="J585" s="86"/>
    </row>
    <row r="586" spans="9:10" ht="13" x14ac:dyDescent="0.15">
      <c r="I586" s="85"/>
      <c r="J586" s="86"/>
    </row>
    <row r="587" spans="9:10" ht="13" x14ac:dyDescent="0.15">
      <c r="I587" s="85"/>
      <c r="J587" s="86"/>
    </row>
    <row r="588" spans="9:10" ht="13" x14ac:dyDescent="0.15">
      <c r="I588" s="85"/>
      <c r="J588" s="86"/>
    </row>
    <row r="589" spans="9:10" ht="13" x14ac:dyDescent="0.15">
      <c r="I589" s="85"/>
      <c r="J589" s="86"/>
    </row>
    <row r="590" spans="9:10" ht="13" x14ac:dyDescent="0.15">
      <c r="I590" s="85"/>
      <c r="J590" s="86"/>
    </row>
    <row r="591" spans="9:10" ht="13" x14ac:dyDescent="0.15">
      <c r="I591" s="85"/>
      <c r="J591" s="86"/>
    </row>
    <row r="592" spans="9:10" ht="13" x14ac:dyDescent="0.15">
      <c r="I592" s="85"/>
      <c r="J592" s="86"/>
    </row>
    <row r="593" spans="9:10" ht="13" x14ac:dyDescent="0.15">
      <c r="I593" s="85"/>
      <c r="J593" s="86"/>
    </row>
    <row r="594" spans="9:10" ht="13" x14ac:dyDescent="0.15">
      <c r="I594" s="85"/>
      <c r="J594" s="86"/>
    </row>
    <row r="595" spans="9:10" ht="13" x14ac:dyDescent="0.15">
      <c r="I595" s="85"/>
      <c r="J595" s="86"/>
    </row>
    <row r="596" spans="9:10" ht="13" x14ac:dyDescent="0.15">
      <c r="I596" s="85"/>
      <c r="J596" s="86"/>
    </row>
    <row r="597" spans="9:10" ht="13" x14ac:dyDescent="0.15">
      <c r="I597" s="85"/>
      <c r="J597" s="86"/>
    </row>
    <row r="598" spans="9:10" ht="13" x14ac:dyDescent="0.15">
      <c r="I598" s="85"/>
      <c r="J598" s="86"/>
    </row>
    <row r="599" spans="9:10" ht="13" x14ac:dyDescent="0.15">
      <c r="I599" s="85"/>
      <c r="J599" s="86"/>
    </row>
    <row r="600" spans="9:10" ht="13" x14ac:dyDescent="0.15">
      <c r="I600" s="85"/>
      <c r="J600" s="86"/>
    </row>
    <row r="601" spans="9:10" ht="13" x14ac:dyDescent="0.15">
      <c r="I601" s="85"/>
      <c r="J601" s="86"/>
    </row>
    <row r="602" spans="9:10" ht="13" x14ac:dyDescent="0.15">
      <c r="I602" s="85"/>
      <c r="J602" s="86"/>
    </row>
    <row r="603" spans="9:10" ht="13" x14ac:dyDescent="0.15">
      <c r="I603" s="85"/>
      <c r="J603" s="86"/>
    </row>
    <row r="604" spans="9:10" ht="13" x14ac:dyDescent="0.15">
      <c r="I604" s="85"/>
      <c r="J604" s="86"/>
    </row>
    <row r="605" spans="9:10" ht="13" x14ac:dyDescent="0.15">
      <c r="I605" s="85"/>
      <c r="J605" s="86"/>
    </row>
    <row r="606" spans="9:10" ht="13" x14ac:dyDescent="0.15">
      <c r="I606" s="85"/>
      <c r="J606" s="86"/>
    </row>
    <row r="607" spans="9:10" ht="13" x14ac:dyDescent="0.15">
      <c r="I607" s="85"/>
      <c r="J607" s="86"/>
    </row>
    <row r="608" spans="9:10" ht="13" x14ac:dyDescent="0.15">
      <c r="I608" s="85"/>
      <c r="J608" s="86"/>
    </row>
    <row r="609" spans="9:10" ht="13" x14ac:dyDescent="0.15">
      <c r="I609" s="85"/>
      <c r="J609" s="86"/>
    </row>
    <row r="610" spans="9:10" ht="13" x14ac:dyDescent="0.15">
      <c r="I610" s="85"/>
      <c r="J610" s="86"/>
    </row>
    <row r="611" spans="9:10" ht="13" x14ac:dyDescent="0.15">
      <c r="I611" s="85"/>
      <c r="J611" s="86"/>
    </row>
    <row r="612" spans="9:10" ht="13" x14ac:dyDescent="0.15">
      <c r="I612" s="85"/>
      <c r="J612" s="86"/>
    </row>
    <row r="613" spans="9:10" ht="13" x14ac:dyDescent="0.15">
      <c r="I613" s="85"/>
      <c r="J613" s="86"/>
    </row>
    <row r="614" spans="9:10" ht="13" x14ac:dyDescent="0.15">
      <c r="I614" s="85"/>
      <c r="J614" s="86"/>
    </row>
    <row r="615" spans="9:10" ht="13" x14ac:dyDescent="0.15">
      <c r="I615" s="85"/>
      <c r="J615" s="86"/>
    </row>
    <row r="616" spans="9:10" ht="13" x14ac:dyDescent="0.15">
      <c r="I616" s="85"/>
      <c r="J616" s="86"/>
    </row>
    <row r="617" spans="9:10" ht="13" x14ac:dyDescent="0.15">
      <c r="I617" s="85"/>
      <c r="J617" s="86"/>
    </row>
    <row r="618" spans="9:10" ht="13" x14ac:dyDescent="0.15">
      <c r="I618" s="85"/>
      <c r="J618" s="86"/>
    </row>
    <row r="619" spans="9:10" ht="13" x14ac:dyDescent="0.15">
      <c r="I619" s="85"/>
      <c r="J619" s="86"/>
    </row>
    <row r="620" spans="9:10" ht="13" x14ac:dyDescent="0.15">
      <c r="I620" s="85"/>
      <c r="J620" s="86"/>
    </row>
    <row r="621" spans="9:10" ht="13" x14ac:dyDescent="0.15">
      <c r="I621" s="85"/>
      <c r="J621" s="86"/>
    </row>
    <row r="622" spans="9:10" ht="13" x14ac:dyDescent="0.15">
      <c r="I622" s="85"/>
      <c r="J622" s="86"/>
    </row>
    <row r="623" spans="9:10" ht="13" x14ac:dyDescent="0.15">
      <c r="I623" s="85"/>
      <c r="J623" s="86"/>
    </row>
    <row r="624" spans="9:10" ht="13" x14ac:dyDescent="0.15">
      <c r="I624" s="85"/>
      <c r="J624" s="86"/>
    </row>
    <row r="625" spans="9:10" ht="13" x14ac:dyDescent="0.15">
      <c r="I625" s="85"/>
      <c r="J625" s="86"/>
    </row>
    <row r="626" spans="9:10" ht="13" x14ac:dyDescent="0.15">
      <c r="I626" s="85"/>
      <c r="J626" s="86"/>
    </row>
    <row r="627" spans="9:10" ht="13" x14ac:dyDescent="0.15">
      <c r="I627" s="85"/>
      <c r="J627" s="86"/>
    </row>
    <row r="628" spans="9:10" ht="13" x14ac:dyDescent="0.15">
      <c r="I628" s="85"/>
      <c r="J628" s="86"/>
    </row>
    <row r="629" spans="9:10" ht="13" x14ac:dyDescent="0.15">
      <c r="I629" s="85"/>
      <c r="J629" s="86"/>
    </row>
    <row r="630" spans="9:10" ht="13" x14ac:dyDescent="0.15">
      <c r="I630" s="85"/>
      <c r="J630" s="86"/>
    </row>
    <row r="631" spans="9:10" ht="13" x14ac:dyDescent="0.15">
      <c r="I631" s="85"/>
      <c r="J631" s="86"/>
    </row>
    <row r="632" spans="9:10" ht="13" x14ac:dyDescent="0.15">
      <c r="I632" s="85"/>
      <c r="J632" s="86"/>
    </row>
    <row r="633" spans="9:10" ht="13" x14ac:dyDescent="0.15">
      <c r="I633" s="85"/>
      <c r="J633" s="86"/>
    </row>
    <row r="634" spans="9:10" ht="13" x14ac:dyDescent="0.15">
      <c r="I634" s="85"/>
      <c r="J634" s="86"/>
    </row>
    <row r="635" spans="9:10" ht="13" x14ac:dyDescent="0.15">
      <c r="I635" s="85"/>
      <c r="J635" s="86"/>
    </row>
    <row r="636" spans="9:10" ht="13" x14ac:dyDescent="0.15">
      <c r="I636" s="85"/>
      <c r="J636" s="86"/>
    </row>
    <row r="637" spans="9:10" ht="13" x14ac:dyDescent="0.15">
      <c r="I637" s="85"/>
      <c r="J637" s="86"/>
    </row>
    <row r="638" spans="9:10" ht="13" x14ac:dyDescent="0.15">
      <c r="I638" s="85"/>
      <c r="J638" s="86"/>
    </row>
    <row r="639" spans="9:10" ht="13" x14ac:dyDescent="0.15">
      <c r="I639" s="85"/>
      <c r="J639" s="86"/>
    </row>
    <row r="640" spans="9:10" ht="13" x14ac:dyDescent="0.15">
      <c r="I640" s="85"/>
      <c r="J640" s="86"/>
    </row>
    <row r="641" spans="9:10" ht="13" x14ac:dyDescent="0.15">
      <c r="I641" s="85"/>
      <c r="J641" s="86"/>
    </row>
    <row r="642" spans="9:10" ht="13" x14ac:dyDescent="0.15">
      <c r="I642" s="85"/>
      <c r="J642" s="86"/>
    </row>
    <row r="643" spans="9:10" ht="13" x14ac:dyDescent="0.15">
      <c r="I643" s="85"/>
      <c r="J643" s="86"/>
    </row>
    <row r="644" spans="9:10" ht="13" x14ac:dyDescent="0.15">
      <c r="I644" s="85"/>
      <c r="J644" s="86"/>
    </row>
    <row r="645" spans="9:10" ht="13" x14ac:dyDescent="0.15">
      <c r="I645" s="85"/>
      <c r="J645" s="86"/>
    </row>
    <row r="646" spans="9:10" ht="13" x14ac:dyDescent="0.15">
      <c r="I646" s="85"/>
      <c r="J646" s="86"/>
    </row>
    <row r="647" spans="9:10" ht="13" x14ac:dyDescent="0.15">
      <c r="I647" s="85"/>
      <c r="J647" s="86"/>
    </row>
    <row r="648" spans="9:10" ht="13" x14ac:dyDescent="0.15">
      <c r="I648" s="85"/>
      <c r="J648" s="86"/>
    </row>
    <row r="649" spans="9:10" ht="13" x14ac:dyDescent="0.15">
      <c r="I649" s="85"/>
      <c r="J649" s="86"/>
    </row>
    <row r="650" spans="9:10" ht="13" x14ac:dyDescent="0.15">
      <c r="I650" s="85"/>
      <c r="J650" s="86"/>
    </row>
    <row r="651" spans="9:10" ht="13" x14ac:dyDescent="0.15">
      <c r="I651" s="85"/>
      <c r="J651" s="86"/>
    </row>
    <row r="652" spans="9:10" ht="13" x14ac:dyDescent="0.15">
      <c r="I652" s="85"/>
      <c r="J652" s="86"/>
    </row>
    <row r="653" spans="9:10" ht="13" x14ac:dyDescent="0.15">
      <c r="I653" s="85"/>
      <c r="J653" s="86"/>
    </row>
    <row r="654" spans="9:10" ht="13" x14ac:dyDescent="0.15">
      <c r="I654" s="85"/>
      <c r="J654" s="86"/>
    </row>
    <row r="655" spans="9:10" ht="13" x14ac:dyDescent="0.15">
      <c r="I655" s="85"/>
      <c r="J655" s="86"/>
    </row>
    <row r="656" spans="9:10" ht="13" x14ac:dyDescent="0.15">
      <c r="I656" s="85"/>
      <c r="J656" s="86"/>
    </row>
    <row r="657" spans="9:10" ht="13" x14ac:dyDescent="0.15">
      <c r="I657" s="85"/>
      <c r="J657" s="86"/>
    </row>
    <row r="658" spans="9:10" ht="13" x14ac:dyDescent="0.15">
      <c r="I658" s="85"/>
      <c r="J658" s="86"/>
    </row>
    <row r="659" spans="9:10" ht="13" x14ac:dyDescent="0.15">
      <c r="I659" s="85"/>
      <c r="J659" s="86"/>
    </row>
    <row r="660" spans="9:10" ht="13" x14ac:dyDescent="0.15">
      <c r="I660" s="85"/>
      <c r="J660" s="86"/>
    </row>
    <row r="661" spans="9:10" ht="13" x14ac:dyDescent="0.15">
      <c r="I661" s="85"/>
      <c r="J661" s="86"/>
    </row>
    <row r="662" spans="9:10" ht="13" x14ac:dyDescent="0.15">
      <c r="I662" s="85"/>
      <c r="J662" s="86"/>
    </row>
    <row r="663" spans="9:10" ht="13" x14ac:dyDescent="0.15">
      <c r="I663" s="85"/>
      <c r="J663" s="86"/>
    </row>
    <row r="664" spans="9:10" ht="13" x14ac:dyDescent="0.15">
      <c r="I664" s="85"/>
      <c r="J664" s="86"/>
    </row>
    <row r="665" spans="9:10" ht="13" x14ac:dyDescent="0.15">
      <c r="I665" s="85"/>
      <c r="J665" s="86"/>
    </row>
    <row r="666" spans="9:10" ht="13" x14ac:dyDescent="0.15">
      <c r="I666" s="85"/>
      <c r="J666" s="86"/>
    </row>
    <row r="667" spans="9:10" ht="13" x14ac:dyDescent="0.15">
      <c r="I667" s="85"/>
      <c r="J667" s="86"/>
    </row>
    <row r="668" spans="9:10" ht="13" x14ac:dyDescent="0.15">
      <c r="I668" s="85"/>
      <c r="J668" s="86"/>
    </row>
    <row r="669" spans="9:10" ht="13" x14ac:dyDescent="0.15">
      <c r="I669" s="85"/>
      <c r="J669" s="86"/>
    </row>
    <row r="670" spans="9:10" ht="13" x14ac:dyDescent="0.15">
      <c r="I670" s="85"/>
      <c r="J670" s="86"/>
    </row>
    <row r="671" spans="9:10" ht="13" x14ac:dyDescent="0.15">
      <c r="I671" s="85"/>
      <c r="J671" s="86"/>
    </row>
    <row r="672" spans="9:10" ht="13" x14ac:dyDescent="0.15">
      <c r="I672" s="85"/>
      <c r="J672" s="86"/>
    </row>
    <row r="673" spans="9:10" ht="13" x14ac:dyDescent="0.15">
      <c r="I673" s="85"/>
      <c r="J673" s="86"/>
    </row>
    <row r="674" spans="9:10" ht="13" x14ac:dyDescent="0.15">
      <c r="I674" s="85"/>
      <c r="J674" s="86"/>
    </row>
    <row r="675" spans="9:10" ht="13" x14ac:dyDescent="0.15">
      <c r="I675" s="85"/>
      <c r="J675" s="86"/>
    </row>
    <row r="676" spans="9:10" ht="13" x14ac:dyDescent="0.15">
      <c r="I676" s="85"/>
      <c r="J676" s="86"/>
    </row>
    <row r="677" spans="9:10" ht="13" x14ac:dyDescent="0.15">
      <c r="I677" s="85"/>
      <c r="J677" s="86"/>
    </row>
    <row r="678" spans="9:10" ht="13" x14ac:dyDescent="0.15">
      <c r="I678" s="85"/>
      <c r="J678" s="86"/>
    </row>
    <row r="679" spans="9:10" ht="13" x14ac:dyDescent="0.15">
      <c r="I679" s="85"/>
      <c r="J679" s="86"/>
    </row>
    <row r="680" spans="9:10" ht="13" x14ac:dyDescent="0.15">
      <c r="I680" s="85"/>
      <c r="J680" s="86"/>
    </row>
    <row r="681" spans="9:10" ht="13" x14ac:dyDescent="0.15">
      <c r="I681" s="85"/>
      <c r="J681" s="86"/>
    </row>
    <row r="682" spans="9:10" ht="13" x14ac:dyDescent="0.15">
      <c r="I682" s="85"/>
      <c r="J682" s="86"/>
    </row>
    <row r="683" spans="9:10" ht="13" x14ac:dyDescent="0.15">
      <c r="I683" s="85"/>
      <c r="J683" s="86"/>
    </row>
    <row r="684" spans="9:10" ht="13" x14ac:dyDescent="0.15">
      <c r="I684" s="85"/>
      <c r="J684" s="86"/>
    </row>
    <row r="685" spans="9:10" ht="13" x14ac:dyDescent="0.15">
      <c r="I685" s="85"/>
      <c r="J685" s="86"/>
    </row>
    <row r="686" spans="9:10" ht="13" x14ac:dyDescent="0.15">
      <c r="I686" s="85"/>
      <c r="J686" s="86"/>
    </row>
    <row r="687" spans="9:10" ht="13" x14ac:dyDescent="0.15">
      <c r="I687" s="85"/>
      <c r="J687" s="86"/>
    </row>
    <row r="688" spans="9:10" ht="13" x14ac:dyDescent="0.15">
      <c r="I688" s="85"/>
      <c r="J688" s="86"/>
    </row>
    <row r="689" spans="9:10" ht="13" x14ac:dyDescent="0.15">
      <c r="I689" s="85"/>
      <c r="J689" s="86"/>
    </row>
    <row r="690" spans="9:10" ht="13" x14ac:dyDescent="0.15">
      <c r="I690" s="85"/>
      <c r="J690" s="86"/>
    </row>
    <row r="691" spans="9:10" ht="13" x14ac:dyDescent="0.15">
      <c r="I691" s="85"/>
      <c r="J691" s="86"/>
    </row>
    <row r="692" spans="9:10" ht="13" x14ac:dyDescent="0.15">
      <c r="I692" s="85"/>
      <c r="J692" s="86"/>
    </row>
    <row r="693" spans="9:10" ht="13" x14ac:dyDescent="0.15">
      <c r="I693" s="85"/>
      <c r="J693" s="86"/>
    </row>
    <row r="694" spans="9:10" ht="13" x14ac:dyDescent="0.15">
      <c r="I694" s="85"/>
      <c r="J694" s="86"/>
    </row>
    <row r="695" spans="9:10" ht="13" x14ac:dyDescent="0.15">
      <c r="I695" s="85"/>
      <c r="J695" s="86"/>
    </row>
    <row r="696" spans="9:10" ht="13" x14ac:dyDescent="0.15">
      <c r="I696" s="85"/>
      <c r="J696" s="86"/>
    </row>
    <row r="697" spans="9:10" ht="13" x14ac:dyDescent="0.15">
      <c r="I697" s="85"/>
      <c r="J697" s="86"/>
    </row>
    <row r="698" spans="9:10" ht="13" x14ac:dyDescent="0.15">
      <c r="I698" s="85"/>
      <c r="J698" s="86"/>
    </row>
    <row r="699" spans="9:10" ht="13" x14ac:dyDescent="0.15">
      <c r="I699" s="85"/>
      <c r="J699" s="86"/>
    </row>
    <row r="700" spans="9:10" ht="13" x14ac:dyDescent="0.15">
      <c r="I700" s="85"/>
      <c r="J700" s="86"/>
    </row>
    <row r="701" spans="9:10" ht="13" x14ac:dyDescent="0.15">
      <c r="I701" s="85"/>
      <c r="J701" s="86"/>
    </row>
    <row r="702" spans="9:10" ht="13" x14ac:dyDescent="0.15">
      <c r="I702" s="85"/>
      <c r="J702" s="86"/>
    </row>
    <row r="703" spans="9:10" ht="13" x14ac:dyDescent="0.15">
      <c r="I703" s="85"/>
      <c r="J703" s="86"/>
    </row>
    <row r="704" spans="9:10" ht="13" x14ac:dyDescent="0.15">
      <c r="I704" s="85"/>
      <c r="J704" s="86"/>
    </row>
    <row r="705" spans="9:10" ht="13" x14ac:dyDescent="0.15">
      <c r="I705" s="85"/>
      <c r="J705" s="86"/>
    </row>
    <row r="706" spans="9:10" ht="13" x14ac:dyDescent="0.15">
      <c r="I706" s="85"/>
      <c r="J706" s="86"/>
    </row>
    <row r="707" spans="9:10" ht="13" x14ac:dyDescent="0.15">
      <c r="I707" s="85"/>
      <c r="J707" s="86"/>
    </row>
    <row r="708" spans="9:10" ht="13" x14ac:dyDescent="0.15">
      <c r="I708" s="85"/>
      <c r="J708" s="86"/>
    </row>
    <row r="709" spans="9:10" ht="13" x14ac:dyDescent="0.15">
      <c r="I709" s="85"/>
      <c r="J709" s="86"/>
    </row>
    <row r="710" spans="9:10" ht="13" x14ac:dyDescent="0.15">
      <c r="I710" s="85"/>
      <c r="J710" s="86"/>
    </row>
    <row r="711" spans="9:10" ht="13" x14ac:dyDescent="0.15">
      <c r="I711" s="85"/>
      <c r="J711" s="86"/>
    </row>
    <row r="712" spans="9:10" ht="13" x14ac:dyDescent="0.15">
      <c r="I712" s="85"/>
      <c r="J712" s="86"/>
    </row>
    <row r="713" spans="9:10" ht="13" x14ac:dyDescent="0.15">
      <c r="I713" s="85"/>
      <c r="J713" s="86"/>
    </row>
    <row r="714" spans="9:10" ht="13" x14ac:dyDescent="0.15">
      <c r="I714" s="85"/>
      <c r="J714" s="86"/>
    </row>
    <row r="715" spans="9:10" ht="13" x14ac:dyDescent="0.15">
      <c r="I715" s="85"/>
      <c r="J715" s="86"/>
    </row>
    <row r="716" spans="9:10" ht="13" x14ac:dyDescent="0.15">
      <c r="I716" s="85"/>
      <c r="J716" s="86"/>
    </row>
    <row r="717" spans="9:10" ht="13" x14ac:dyDescent="0.15">
      <c r="I717" s="85"/>
      <c r="J717" s="86"/>
    </row>
    <row r="718" spans="9:10" ht="13" x14ac:dyDescent="0.15">
      <c r="I718" s="85"/>
      <c r="J718" s="86"/>
    </row>
    <row r="719" spans="9:10" ht="13" x14ac:dyDescent="0.15">
      <c r="I719" s="85"/>
      <c r="J719" s="86"/>
    </row>
    <row r="720" spans="9:10" ht="13" x14ac:dyDescent="0.15">
      <c r="I720" s="85"/>
      <c r="J720" s="86"/>
    </row>
    <row r="721" spans="9:10" ht="13" x14ac:dyDescent="0.15">
      <c r="I721" s="85"/>
      <c r="J721" s="86"/>
    </row>
    <row r="722" spans="9:10" ht="13" x14ac:dyDescent="0.15">
      <c r="I722" s="85"/>
      <c r="J722" s="86"/>
    </row>
    <row r="723" spans="9:10" ht="13" x14ac:dyDescent="0.15">
      <c r="I723" s="85"/>
      <c r="J723" s="86"/>
    </row>
    <row r="724" spans="9:10" ht="13" x14ac:dyDescent="0.15">
      <c r="I724" s="85"/>
      <c r="J724" s="86"/>
    </row>
    <row r="725" spans="9:10" ht="13" x14ac:dyDescent="0.15">
      <c r="I725" s="85"/>
      <c r="J725" s="86"/>
    </row>
    <row r="726" spans="9:10" ht="13" x14ac:dyDescent="0.15">
      <c r="I726" s="85"/>
      <c r="J726" s="86"/>
    </row>
    <row r="727" spans="9:10" ht="13" x14ac:dyDescent="0.15">
      <c r="I727" s="85"/>
      <c r="J727" s="86"/>
    </row>
    <row r="728" spans="9:10" ht="13" x14ac:dyDescent="0.15">
      <c r="I728" s="85"/>
      <c r="J728" s="86"/>
    </row>
    <row r="729" spans="9:10" ht="13" x14ac:dyDescent="0.15">
      <c r="I729" s="85"/>
      <c r="J729" s="86"/>
    </row>
    <row r="730" spans="9:10" ht="13" x14ac:dyDescent="0.15">
      <c r="I730" s="85"/>
      <c r="J730" s="86"/>
    </row>
    <row r="731" spans="9:10" ht="13" x14ac:dyDescent="0.15">
      <c r="I731" s="85"/>
      <c r="J731" s="86"/>
    </row>
    <row r="732" spans="9:10" ht="13" x14ac:dyDescent="0.15">
      <c r="I732" s="85"/>
      <c r="J732" s="86"/>
    </row>
    <row r="733" spans="9:10" ht="13" x14ac:dyDescent="0.15">
      <c r="I733" s="85"/>
      <c r="J733" s="86"/>
    </row>
    <row r="734" spans="9:10" ht="13" x14ac:dyDescent="0.15">
      <c r="I734" s="85"/>
      <c r="J734" s="86"/>
    </row>
    <row r="735" spans="9:10" ht="13" x14ac:dyDescent="0.15">
      <c r="I735" s="85"/>
      <c r="J735" s="86"/>
    </row>
    <row r="736" spans="9:10" ht="13" x14ac:dyDescent="0.15">
      <c r="I736" s="85"/>
      <c r="J736" s="86"/>
    </row>
    <row r="737" spans="9:10" ht="13" x14ac:dyDescent="0.15">
      <c r="I737" s="85"/>
      <c r="J737" s="86"/>
    </row>
    <row r="738" spans="9:10" ht="13" x14ac:dyDescent="0.15">
      <c r="I738" s="85"/>
      <c r="J738" s="86"/>
    </row>
    <row r="739" spans="9:10" ht="13" x14ac:dyDescent="0.15">
      <c r="I739" s="85"/>
      <c r="J739" s="86"/>
    </row>
    <row r="740" spans="9:10" ht="13" x14ac:dyDescent="0.15">
      <c r="I740" s="85"/>
      <c r="J740" s="86"/>
    </row>
    <row r="741" spans="9:10" ht="13" x14ac:dyDescent="0.15">
      <c r="I741" s="85"/>
      <c r="J741" s="86"/>
    </row>
    <row r="742" spans="9:10" ht="13" x14ac:dyDescent="0.15">
      <c r="I742" s="85"/>
      <c r="J742" s="86"/>
    </row>
    <row r="743" spans="9:10" ht="13" x14ac:dyDescent="0.15">
      <c r="I743" s="85"/>
      <c r="J743" s="86"/>
    </row>
    <row r="744" spans="9:10" ht="13" x14ac:dyDescent="0.15">
      <c r="I744" s="85"/>
      <c r="J744" s="86"/>
    </row>
    <row r="745" spans="9:10" ht="13" x14ac:dyDescent="0.15">
      <c r="I745" s="85"/>
      <c r="J745" s="86"/>
    </row>
    <row r="746" spans="9:10" ht="13" x14ac:dyDescent="0.15">
      <c r="I746" s="85"/>
      <c r="J746" s="86"/>
    </row>
    <row r="747" spans="9:10" ht="13" x14ac:dyDescent="0.15">
      <c r="I747" s="85"/>
      <c r="J747" s="86"/>
    </row>
    <row r="748" spans="9:10" ht="13" x14ac:dyDescent="0.15">
      <c r="I748" s="85"/>
      <c r="J748" s="86"/>
    </row>
    <row r="749" spans="9:10" ht="13" x14ac:dyDescent="0.15">
      <c r="I749" s="85"/>
      <c r="J749" s="86"/>
    </row>
    <row r="750" spans="9:10" ht="13" x14ac:dyDescent="0.15">
      <c r="I750" s="85"/>
      <c r="J750" s="86"/>
    </row>
    <row r="751" spans="9:10" ht="13" x14ac:dyDescent="0.15">
      <c r="I751" s="85"/>
      <c r="J751" s="86"/>
    </row>
    <row r="752" spans="9:10" ht="13" x14ac:dyDescent="0.15">
      <c r="I752" s="85"/>
      <c r="J752" s="86"/>
    </row>
    <row r="753" spans="9:10" ht="13" x14ac:dyDescent="0.15">
      <c r="I753" s="85"/>
      <c r="J753" s="86"/>
    </row>
    <row r="754" spans="9:10" ht="13" x14ac:dyDescent="0.15">
      <c r="I754" s="85"/>
      <c r="J754" s="86"/>
    </row>
    <row r="755" spans="9:10" ht="13" x14ac:dyDescent="0.15">
      <c r="I755" s="85"/>
      <c r="J755" s="86"/>
    </row>
    <row r="756" spans="9:10" ht="13" x14ac:dyDescent="0.15">
      <c r="I756" s="85"/>
      <c r="J756" s="86"/>
    </row>
    <row r="757" spans="9:10" ht="13" x14ac:dyDescent="0.15">
      <c r="I757" s="85"/>
      <c r="J757" s="86"/>
    </row>
    <row r="758" spans="9:10" ht="13" x14ac:dyDescent="0.15">
      <c r="I758" s="85"/>
      <c r="J758" s="86"/>
    </row>
    <row r="759" spans="9:10" ht="13" x14ac:dyDescent="0.15">
      <c r="I759" s="85"/>
      <c r="J759" s="86"/>
    </row>
    <row r="760" spans="9:10" ht="13" x14ac:dyDescent="0.15">
      <c r="I760" s="85"/>
      <c r="J760" s="86"/>
    </row>
    <row r="761" spans="9:10" ht="13" x14ac:dyDescent="0.15">
      <c r="I761" s="85"/>
      <c r="J761" s="86"/>
    </row>
    <row r="762" spans="9:10" ht="13" x14ac:dyDescent="0.15">
      <c r="I762" s="85"/>
      <c r="J762" s="86"/>
    </row>
    <row r="763" spans="9:10" ht="13" x14ac:dyDescent="0.15">
      <c r="I763" s="85"/>
      <c r="J763" s="86"/>
    </row>
    <row r="764" spans="9:10" ht="13" x14ac:dyDescent="0.15">
      <c r="I764" s="85"/>
      <c r="J764" s="86"/>
    </row>
    <row r="765" spans="9:10" ht="13" x14ac:dyDescent="0.15">
      <c r="I765" s="85"/>
      <c r="J765" s="86"/>
    </row>
    <row r="766" spans="9:10" ht="13" x14ac:dyDescent="0.15">
      <c r="I766" s="85"/>
      <c r="J766" s="86"/>
    </row>
    <row r="767" spans="9:10" ht="13" x14ac:dyDescent="0.15">
      <c r="I767" s="85"/>
      <c r="J767" s="86"/>
    </row>
    <row r="768" spans="9:10" ht="13" x14ac:dyDescent="0.15">
      <c r="I768" s="85"/>
      <c r="J768" s="86"/>
    </row>
    <row r="769" spans="9:10" ht="13" x14ac:dyDescent="0.15">
      <c r="I769" s="85"/>
      <c r="J769" s="86"/>
    </row>
    <row r="770" spans="9:10" ht="13" x14ac:dyDescent="0.15">
      <c r="I770" s="85"/>
      <c r="J770" s="86"/>
    </row>
    <row r="771" spans="9:10" ht="13" x14ac:dyDescent="0.15">
      <c r="I771" s="85"/>
      <c r="J771" s="86"/>
    </row>
    <row r="772" spans="9:10" ht="13" x14ac:dyDescent="0.15">
      <c r="I772" s="85"/>
      <c r="J772" s="86"/>
    </row>
    <row r="773" spans="9:10" ht="13" x14ac:dyDescent="0.15">
      <c r="I773" s="85"/>
      <c r="J773" s="86"/>
    </row>
    <row r="774" spans="9:10" ht="13" x14ac:dyDescent="0.15">
      <c r="I774" s="85"/>
      <c r="J774" s="86"/>
    </row>
    <row r="775" spans="9:10" ht="13" x14ac:dyDescent="0.15">
      <c r="I775" s="85"/>
      <c r="J775" s="86"/>
    </row>
    <row r="776" spans="9:10" ht="13" x14ac:dyDescent="0.15">
      <c r="I776" s="85"/>
      <c r="J776" s="86"/>
    </row>
    <row r="777" spans="9:10" ht="13" x14ac:dyDescent="0.15">
      <c r="I777" s="85"/>
      <c r="J777" s="86"/>
    </row>
    <row r="778" spans="9:10" ht="13" x14ac:dyDescent="0.15">
      <c r="I778" s="85"/>
      <c r="J778" s="86"/>
    </row>
    <row r="779" spans="9:10" ht="13" x14ac:dyDescent="0.15">
      <c r="I779" s="85"/>
      <c r="J779" s="86"/>
    </row>
    <row r="780" spans="9:10" ht="13" x14ac:dyDescent="0.15">
      <c r="I780" s="85"/>
      <c r="J780" s="86"/>
    </row>
    <row r="781" spans="9:10" ht="13" x14ac:dyDescent="0.15">
      <c r="I781" s="85"/>
      <c r="J781" s="86"/>
    </row>
    <row r="782" spans="9:10" ht="13" x14ac:dyDescent="0.15">
      <c r="I782" s="85"/>
      <c r="J782" s="86"/>
    </row>
    <row r="783" spans="9:10" ht="13" x14ac:dyDescent="0.15">
      <c r="I783" s="85"/>
      <c r="J783" s="86"/>
    </row>
    <row r="784" spans="9:10" ht="13" x14ac:dyDescent="0.15">
      <c r="I784" s="85"/>
      <c r="J784" s="86"/>
    </row>
    <row r="785" spans="9:10" ht="13" x14ac:dyDescent="0.15">
      <c r="I785" s="85"/>
      <c r="J785" s="86"/>
    </row>
    <row r="786" spans="9:10" ht="13" x14ac:dyDescent="0.15">
      <c r="I786" s="85"/>
      <c r="J786" s="86"/>
    </row>
    <row r="787" spans="9:10" ht="13" x14ac:dyDescent="0.15">
      <c r="I787" s="85"/>
      <c r="J787" s="86"/>
    </row>
    <row r="788" spans="9:10" ht="13" x14ac:dyDescent="0.15">
      <c r="I788" s="85"/>
      <c r="J788" s="86"/>
    </row>
    <row r="789" spans="9:10" ht="13" x14ac:dyDescent="0.15">
      <c r="I789" s="85"/>
      <c r="J789" s="86"/>
    </row>
    <row r="790" spans="9:10" ht="13" x14ac:dyDescent="0.15">
      <c r="I790" s="85"/>
      <c r="J790" s="86"/>
    </row>
    <row r="791" spans="9:10" ht="13" x14ac:dyDescent="0.15">
      <c r="I791" s="85"/>
      <c r="J791" s="86"/>
    </row>
    <row r="792" spans="9:10" ht="13" x14ac:dyDescent="0.15">
      <c r="I792" s="85"/>
      <c r="J792" s="86"/>
    </row>
    <row r="793" spans="9:10" ht="13" x14ac:dyDescent="0.15">
      <c r="I793" s="85"/>
      <c r="J793" s="86"/>
    </row>
    <row r="794" spans="9:10" ht="13" x14ac:dyDescent="0.15">
      <c r="I794" s="85"/>
      <c r="J794" s="86"/>
    </row>
    <row r="795" spans="9:10" ht="13" x14ac:dyDescent="0.15">
      <c r="I795" s="85"/>
      <c r="J795" s="86"/>
    </row>
    <row r="796" spans="9:10" ht="13" x14ac:dyDescent="0.15">
      <c r="I796" s="85"/>
      <c r="J796" s="86"/>
    </row>
    <row r="797" spans="9:10" ht="13" x14ac:dyDescent="0.15">
      <c r="I797" s="85"/>
      <c r="J797" s="86"/>
    </row>
    <row r="798" spans="9:10" ht="13" x14ac:dyDescent="0.15">
      <c r="I798" s="85"/>
      <c r="J798" s="86"/>
    </row>
    <row r="799" spans="9:10" ht="13" x14ac:dyDescent="0.15">
      <c r="I799" s="85"/>
      <c r="J799" s="86"/>
    </row>
    <row r="800" spans="9:10" ht="13" x14ac:dyDescent="0.15">
      <c r="I800" s="85"/>
      <c r="J800" s="86"/>
    </row>
    <row r="801" spans="9:10" ht="13" x14ac:dyDescent="0.15">
      <c r="I801" s="85"/>
      <c r="J801" s="86"/>
    </row>
    <row r="802" spans="9:10" ht="13" x14ac:dyDescent="0.15">
      <c r="I802" s="85"/>
      <c r="J802" s="86"/>
    </row>
    <row r="803" spans="9:10" ht="13" x14ac:dyDescent="0.15">
      <c r="I803" s="85"/>
      <c r="J803" s="86"/>
    </row>
    <row r="804" spans="9:10" ht="13" x14ac:dyDescent="0.15">
      <c r="I804" s="85"/>
      <c r="J804" s="86"/>
    </row>
    <row r="805" spans="9:10" ht="13" x14ac:dyDescent="0.15">
      <c r="I805" s="85"/>
      <c r="J805" s="86"/>
    </row>
    <row r="806" spans="9:10" ht="13" x14ac:dyDescent="0.15">
      <c r="I806" s="85"/>
      <c r="J806" s="86"/>
    </row>
    <row r="807" spans="9:10" ht="13" x14ac:dyDescent="0.15">
      <c r="I807" s="85"/>
      <c r="J807" s="86"/>
    </row>
    <row r="808" spans="9:10" ht="13" x14ac:dyDescent="0.15">
      <c r="I808" s="85"/>
      <c r="J808" s="86"/>
    </row>
    <row r="809" spans="9:10" ht="13" x14ac:dyDescent="0.15">
      <c r="I809" s="85"/>
      <c r="J809" s="86"/>
    </row>
    <row r="810" spans="9:10" ht="13" x14ac:dyDescent="0.15">
      <c r="I810" s="85"/>
      <c r="J810" s="86"/>
    </row>
    <row r="811" spans="9:10" ht="13" x14ac:dyDescent="0.15">
      <c r="I811" s="85"/>
      <c r="J811" s="86"/>
    </row>
    <row r="812" spans="9:10" ht="13" x14ac:dyDescent="0.15">
      <c r="I812" s="85"/>
      <c r="J812" s="86"/>
    </row>
    <row r="813" spans="9:10" ht="13" x14ac:dyDescent="0.15">
      <c r="I813" s="85"/>
      <c r="J813" s="86"/>
    </row>
    <row r="814" spans="9:10" ht="13" x14ac:dyDescent="0.15">
      <c r="I814" s="85"/>
      <c r="J814" s="86"/>
    </row>
    <row r="815" spans="9:10" ht="13" x14ac:dyDescent="0.15">
      <c r="I815" s="85"/>
      <c r="J815" s="86"/>
    </row>
    <row r="816" spans="9:10" ht="13" x14ac:dyDescent="0.15">
      <c r="I816" s="85"/>
      <c r="J816" s="86"/>
    </row>
    <row r="817" spans="9:10" ht="13" x14ac:dyDescent="0.15">
      <c r="I817" s="85"/>
      <c r="J817" s="86"/>
    </row>
    <row r="818" spans="9:10" ht="13" x14ac:dyDescent="0.15">
      <c r="I818" s="85"/>
      <c r="J818" s="86"/>
    </row>
    <row r="819" spans="9:10" ht="13" x14ac:dyDescent="0.15">
      <c r="I819" s="85"/>
      <c r="J819" s="86"/>
    </row>
    <row r="820" spans="9:10" ht="13" x14ac:dyDescent="0.15">
      <c r="I820" s="85"/>
      <c r="J820" s="86"/>
    </row>
    <row r="821" spans="9:10" ht="13" x14ac:dyDescent="0.15">
      <c r="I821" s="85"/>
      <c r="J821" s="86"/>
    </row>
    <row r="822" spans="9:10" ht="13" x14ac:dyDescent="0.15">
      <c r="I822" s="85"/>
      <c r="J822" s="86"/>
    </row>
    <row r="823" spans="9:10" ht="13" x14ac:dyDescent="0.15">
      <c r="I823" s="85"/>
      <c r="J823" s="86"/>
    </row>
    <row r="824" spans="9:10" ht="13" x14ac:dyDescent="0.15">
      <c r="I824" s="85"/>
      <c r="J824" s="86"/>
    </row>
    <row r="825" spans="9:10" ht="13" x14ac:dyDescent="0.15">
      <c r="I825" s="85"/>
      <c r="J825" s="86"/>
    </row>
    <row r="826" spans="9:10" ht="13" x14ac:dyDescent="0.15">
      <c r="I826" s="85"/>
      <c r="J826" s="86"/>
    </row>
    <row r="827" spans="9:10" ht="13" x14ac:dyDescent="0.15">
      <c r="I827" s="85"/>
      <c r="J827" s="86"/>
    </row>
    <row r="828" spans="9:10" ht="13" x14ac:dyDescent="0.15">
      <c r="I828" s="85"/>
      <c r="J828" s="86"/>
    </row>
    <row r="829" spans="9:10" ht="13" x14ac:dyDescent="0.15">
      <c r="I829" s="85"/>
      <c r="J829" s="86"/>
    </row>
    <row r="830" spans="9:10" ht="13" x14ac:dyDescent="0.15">
      <c r="I830" s="85"/>
      <c r="J830" s="86"/>
    </row>
    <row r="831" spans="9:10" ht="13" x14ac:dyDescent="0.15">
      <c r="I831" s="85"/>
      <c r="J831" s="86"/>
    </row>
    <row r="832" spans="9:10" ht="13" x14ac:dyDescent="0.15">
      <c r="I832" s="85"/>
      <c r="J832" s="86"/>
    </row>
    <row r="833" spans="9:10" ht="13" x14ac:dyDescent="0.15">
      <c r="I833" s="85"/>
      <c r="J833" s="86"/>
    </row>
    <row r="834" spans="9:10" ht="13" x14ac:dyDescent="0.15">
      <c r="I834" s="85"/>
      <c r="J834" s="86"/>
    </row>
    <row r="835" spans="9:10" ht="13" x14ac:dyDescent="0.15">
      <c r="I835" s="85"/>
      <c r="J835" s="86"/>
    </row>
    <row r="836" spans="9:10" ht="13" x14ac:dyDescent="0.15">
      <c r="I836" s="85"/>
      <c r="J836" s="86"/>
    </row>
    <row r="837" spans="9:10" ht="13" x14ac:dyDescent="0.15">
      <c r="I837" s="85"/>
      <c r="J837" s="86"/>
    </row>
    <row r="838" spans="9:10" ht="13" x14ac:dyDescent="0.15">
      <c r="I838" s="85"/>
      <c r="J838" s="86"/>
    </row>
    <row r="839" spans="9:10" ht="13" x14ac:dyDescent="0.15">
      <c r="I839" s="85"/>
      <c r="J839" s="86"/>
    </row>
    <row r="840" spans="9:10" ht="13" x14ac:dyDescent="0.15">
      <c r="I840" s="85"/>
      <c r="J840" s="86"/>
    </row>
    <row r="841" spans="9:10" ht="13" x14ac:dyDescent="0.15">
      <c r="I841" s="85"/>
      <c r="J841" s="86"/>
    </row>
    <row r="842" spans="9:10" ht="13" x14ac:dyDescent="0.15">
      <c r="I842" s="85"/>
      <c r="J842" s="86"/>
    </row>
    <row r="843" spans="9:10" ht="13" x14ac:dyDescent="0.15">
      <c r="I843" s="85"/>
      <c r="J843" s="86"/>
    </row>
    <row r="844" spans="9:10" ht="13" x14ac:dyDescent="0.15">
      <c r="I844" s="85"/>
      <c r="J844" s="86"/>
    </row>
    <row r="845" spans="9:10" ht="13" x14ac:dyDescent="0.15">
      <c r="I845" s="85"/>
      <c r="J845" s="86"/>
    </row>
    <row r="846" spans="9:10" ht="13" x14ac:dyDescent="0.15">
      <c r="I846" s="85"/>
      <c r="J846" s="86"/>
    </row>
    <row r="847" spans="9:10" ht="13" x14ac:dyDescent="0.15">
      <c r="I847" s="85"/>
      <c r="J847" s="86"/>
    </row>
    <row r="848" spans="9:10" ht="13" x14ac:dyDescent="0.15">
      <c r="I848" s="85"/>
      <c r="J848" s="86"/>
    </row>
    <row r="849" spans="9:10" ht="13" x14ac:dyDescent="0.15">
      <c r="I849" s="85"/>
      <c r="J849" s="86"/>
    </row>
    <row r="850" spans="9:10" ht="13" x14ac:dyDescent="0.15">
      <c r="I850" s="85"/>
      <c r="J850" s="86"/>
    </row>
    <row r="851" spans="9:10" ht="13" x14ac:dyDescent="0.15">
      <c r="I851" s="85"/>
      <c r="J851" s="86"/>
    </row>
    <row r="852" spans="9:10" ht="13" x14ac:dyDescent="0.15">
      <c r="I852" s="85"/>
      <c r="J852" s="86"/>
    </row>
    <row r="853" spans="9:10" ht="13" x14ac:dyDescent="0.15">
      <c r="I853" s="85"/>
      <c r="J853" s="86"/>
    </row>
    <row r="854" spans="9:10" ht="13" x14ac:dyDescent="0.15">
      <c r="I854" s="85"/>
      <c r="J854" s="86"/>
    </row>
    <row r="855" spans="9:10" ht="13" x14ac:dyDescent="0.15">
      <c r="I855" s="85"/>
      <c r="J855" s="86"/>
    </row>
    <row r="856" spans="9:10" ht="13" x14ac:dyDescent="0.15">
      <c r="I856" s="85"/>
      <c r="J856" s="86"/>
    </row>
    <row r="857" spans="9:10" ht="13" x14ac:dyDescent="0.15">
      <c r="I857" s="85"/>
      <c r="J857" s="86"/>
    </row>
    <row r="858" spans="9:10" ht="13" x14ac:dyDescent="0.15">
      <c r="I858" s="85"/>
      <c r="J858" s="86"/>
    </row>
    <row r="859" spans="9:10" ht="13" x14ac:dyDescent="0.15">
      <c r="I859" s="85"/>
      <c r="J859" s="86"/>
    </row>
    <row r="860" spans="9:10" ht="13" x14ac:dyDescent="0.15">
      <c r="I860" s="85"/>
      <c r="J860" s="86"/>
    </row>
    <row r="861" spans="9:10" ht="13" x14ac:dyDescent="0.15">
      <c r="I861" s="85"/>
      <c r="J861" s="86"/>
    </row>
    <row r="862" spans="9:10" ht="13" x14ac:dyDescent="0.15">
      <c r="I862" s="85"/>
      <c r="J862" s="86"/>
    </row>
    <row r="863" spans="9:10" ht="13" x14ac:dyDescent="0.15">
      <c r="I863" s="85"/>
      <c r="J863" s="86"/>
    </row>
    <row r="864" spans="9:10" ht="13" x14ac:dyDescent="0.15">
      <c r="I864" s="85"/>
      <c r="J864" s="86"/>
    </row>
    <row r="865" spans="9:10" ht="13" x14ac:dyDescent="0.15">
      <c r="I865" s="85"/>
      <c r="J865" s="86"/>
    </row>
    <row r="866" spans="9:10" ht="13" x14ac:dyDescent="0.15">
      <c r="I866" s="85"/>
      <c r="J866" s="86"/>
    </row>
    <row r="867" spans="9:10" ht="13" x14ac:dyDescent="0.15">
      <c r="I867" s="85"/>
      <c r="J867" s="86"/>
    </row>
    <row r="868" spans="9:10" ht="13" x14ac:dyDescent="0.15">
      <c r="I868" s="85"/>
      <c r="J868" s="86"/>
    </row>
    <row r="869" spans="9:10" ht="13" x14ac:dyDescent="0.15">
      <c r="I869" s="85"/>
      <c r="J869" s="86"/>
    </row>
    <row r="870" spans="9:10" ht="13" x14ac:dyDescent="0.15">
      <c r="I870" s="85"/>
      <c r="J870" s="86"/>
    </row>
    <row r="871" spans="9:10" ht="13" x14ac:dyDescent="0.15">
      <c r="I871" s="85"/>
      <c r="J871" s="86"/>
    </row>
    <row r="872" spans="9:10" ht="13" x14ac:dyDescent="0.15">
      <c r="I872" s="85"/>
      <c r="J872" s="86"/>
    </row>
    <row r="873" spans="9:10" ht="13" x14ac:dyDescent="0.15">
      <c r="I873" s="85"/>
      <c r="J873" s="86"/>
    </row>
    <row r="874" spans="9:10" ht="13" x14ac:dyDescent="0.15">
      <c r="I874" s="85"/>
      <c r="J874" s="86"/>
    </row>
    <row r="875" spans="9:10" ht="13" x14ac:dyDescent="0.15">
      <c r="I875" s="85"/>
      <c r="J875" s="86"/>
    </row>
    <row r="876" spans="9:10" ht="13" x14ac:dyDescent="0.15">
      <c r="I876" s="85"/>
      <c r="J876" s="86"/>
    </row>
    <row r="877" spans="9:10" ht="13" x14ac:dyDescent="0.15">
      <c r="I877" s="85"/>
      <c r="J877" s="86"/>
    </row>
    <row r="878" spans="9:10" ht="13" x14ac:dyDescent="0.15">
      <c r="I878" s="85"/>
      <c r="J878" s="86"/>
    </row>
    <row r="879" spans="9:10" ht="13" x14ac:dyDescent="0.15">
      <c r="I879" s="85"/>
      <c r="J879" s="86"/>
    </row>
    <row r="880" spans="9:10" ht="13" x14ac:dyDescent="0.15">
      <c r="I880" s="85"/>
      <c r="J880" s="86"/>
    </row>
    <row r="881" spans="9:10" ht="13" x14ac:dyDescent="0.15">
      <c r="I881" s="85"/>
      <c r="J881" s="86"/>
    </row>
    <row r="882" spans="9:10" ht="13" x14ac:dyDescent="0.15">
      <c r="I882" s="85"/>
      <c r="J882" s="86"/>
    </row>
    <row r="883" spans="9:10" ht="13" x14ac:dyDescent="0.15">
      <c r="I883" s="85"/>
      <c r="J883" s="86"/>
    </row>
    <row r="884" spans="9:10" ht="13" x14ac:dyDescent="0.15">
      <c r="I884" s="85"/>
      <c r="J884" s="86"/>
    </row>
    <row r="885" spans="9:10" ht="13" x14ac:dyDescent="0.15">
      <c r="I885" s="85"/>
      <c r="J885" s="86"/>
    </row>
    <row r="886" spans="9:10" ht="13" x14ac:dyDescent="0.15">
      <c r="I886" s="85"/>
      <c r="J886" s="86"/>
    </row>
    <row r="887" spans="9:10" ht="13" x14ac:dyDescent="0.15">
      <c r="I887" s="85"/>
      <c r="J887" s="86"/>
    </row>
    <row r="888" spans="9:10" ht="13" x14ac:dyDescent="0.15">
      <c r="I888" s="85"/>
      <c r="J888" s="86"/>
    </row>
    <row r="889" spans="9:10" ht="13" x14ac:dyDescent="0.15">
      <c r="I889" s="85"/>
      <c r="J889" s="86"/>
    </row>
    <row r="890" spans="9:10" ht="13" x14ac:dyDescent="0.15">
      <c r="I890" s="85"/>
      <c r="J890" s="86"/>
    </row>
    <row r="891" spans="9:10" ht="13" x14ac:dyDescent="0.15">
      <c r="I891" s="85"/>
      <c r="J891" s="86"/>
    </row>
    <row r="892" spans="9:10" ht="13" x14ac:dyDescent="0.15">
      <c r="I892" s="85"/>
      <c r="J892" s="86"/>
    </row>
    <row r="893" spans="9:10" ht="13" x14ac:dyDescent="0.15">
      <c r="I893" s="85"/>
      <c r="J893" s="86"/>
    </row>
    <row r="894" spans="9:10" ht="13" x14ac:dyDescent="0.15">
      <c r="I894" s="85"/>
      <c r="J894" s="86"/>
    </row>
    <row r="895" spans="9:10" ht="13" x14ac:dyDescent="0.15">
      <c r="I895" s="85"/>
      <c r="J895" s="86"/>
    </row>
    <row r="896" spans="9:10" ht="13" x14ac:dyDescent="0.15">
      <c r="I896" s="85"/>
      <c r="J896" s="86"/>
    </row>
    <row r="897" spans="9:10" ht="13" x14ac:dyDescent="0.15">
      <c r="I897" s="85"/>
      <c r="J897" s="86"/>
    </row>
    <row r="898" spans="9:10" ht="13" x14ac:dyDescent="0.15">
      <c r="I898" s="85"/>
      <c r="J898" s="86"/>
    </row>
    <row r="899" spans="9:10" ht="13" x14ac:dyDescent="0.15">
      <c r="I899" s="85"/>
      <c r="J899" s="86"/>
    </row>
    <row r="900" spans="9:10" ht="13" x14ac:dyDescent="0.15">
      <c r="I900" s="85"/>
      <c r="J900" s="86"/>
    </row>
    <row r="901" spans="9:10" ht="13" x14ac:dyDescent="0.15">
      <c r="I901" s="85"/>
      <c r="J901" s="86"/>
    </row>
    <row r="902" spans="9:10" ht="13" x14ac:dyDescent="0.15">
      <c r="I902" s="85"/>
      <c r="J902" s="86"/>
    </row>
    <row r="903" spans="9:10" ht="13" x14ac:dyDescent="0.15">
      <c r="I903" s="85"/>
      <c r="J903" s="86"/>
    </row>
    <row r="904" spans="9:10" ht="13" x14ac:dyDescent="0.15">
      <c r="I904" s="85"/>
      <c r="J904" s="86"/>
    </row>
    <row r="905" spans="9:10" ht="13" x14ac:dyDescent="0.15">
      <c r="I905" s="85"/>
      <c r="J905" s="86"/>
    </row>
    <row r="906" spans="9:10" ht="13" x14ac:dyDescent="0.15">
      <c r="I906" s="85"/>
      <c r="J906" s="86"/>
    </row>
    <row r="907" spans="9:10" ht="13" x14ac:dyDescent="0.15">
      <c r="I907" s="85"/>
      <c r="J907" s="86"/>
    </row>
    <row r="908" spans="9:10" ht="13" x14ac:dyDescent="0.15">
      <c r="I908" s="85"/>
      <c r="J908" s="86"/>
    </row>
    <row r="909" spans="9:10" ht="13" x14ac:dyDescent="0.15">
      <c r="I909" s="85"/>
      <c r="J909" s="86"/>
    </row>
    <row r="910" spans="9:10" ht="13" x14ac:dyDescent="0.15">
      <c r="I910" s="85"/>
      <c r="J910" s="86"/>
    </row>
    <row r="911" spans="9:10" ht="13" x14ac:dyDescent="0.15">
      <c r="I911" s="85"/>
      <c r="J911" s="86"/>
    </row>
    <row r="912" spans="9:10" ht="13" x14ac:dyDescent="0.15">
      <c r="I912" s="85"/>
      <c r="J912" s="86"/>
    </row>
    <row r="913" spans="9:10" ht="13" x14ac:dyDescent="0.15">
      <c r="I913" s="85"/>
      <c r="J913" s="86"/>
    </row>
    <row r="914" spans="9:10" ht="13" x14ac:dyDescent="0.15">
      <c r="I914" s="85"/>
      <c r="J914" s="86"/>
    </row>
    <row r="915" spans="9:10" ht="13" x14ac:dyDescent="0.15">
      <c r="I915" s="85"/>
      <c r="J915" s="86"/>
    </row>
    <row r="916" spans="9:10" ht="13" x14ac:dyDescent="0.15">
      <c r="I916" s="85"/>
      <c r="J916" s="86"/>
    </row>
    <row r="917" spans="9:10" ht="13" x14ac:dyDescent="0.15">
      <c r="I917" s="85"/>
      <c r="J917" s="86"/>
    </row>
    <row r="918" spans="9:10" ht="13" x14ac:dyDescent="0.15">
      <c r="I918" s="85"/>
      <c r="J918" s="86"/>
    </row>
    <row r="919" spans="9:10" ht="13" x14ac:dyDescent="0.15">
      <c r="I919" s="85"/>
      <c r="J919" s="86"/>
    </row>
    <row r="920" spans="9:10" ht="13" x14ac:dyDescent="0.15">
      <c r="I920" s="85"/>
      <c r="J920" s="86"/>
    </row>
    <row r="921" spans="9:10" ht="13" x14ac:dyDescent="0.15">
      <c r="I921" s="85"/>
      <c r="J921" s="86"/>
    </row>
    <row r="922" spans="9:10" ht="13" x14ac:dyDescent="0.15">
      <c r="I922" s="85"/>
      <c r="J922" s="86"/>
    </row>
    <row r="923" spans="9:10" ht="13" x14ac:dyDescent="0.15">
      <c r="I923" s="85"/>
      <c r="J923" s="86"/>
    </row>
    <row r="924" spans="9:10" ht="13" x14ac:dyDescent="0.15">
      <c r="I924" s="85"/>
      <c r="J924" s="86"/>
    </row>
    <row r="925" spans="9:10" ht="13" x14ac:dyDescent="0.15">
      <c r="I925" s="85"/>
      <c r="J925" s="86"/>
    </row>
    <row r="926" spans="9:10" ht="13" x14ac:dyDescent="0.15">
      <c r="I926" s="85"/>
      <c r="J926" s="86"/>
    </row>
    <row r="927" spans="9:10" ht="13" x14ac:dyDescent="0.15">
      <c r="I927" s="85"/>
      <c r="J927" s="86"/>
    </row>
    <row r="928" spans="9:10" ht="13" x14ac:dyDescent="0.15">
      <c r="I928" s="85"/>
      <c r="J928" s="86"/>
    </row>
    <row r="929" spans="9:10" ht="13" x14ac:dyDescent="0.15">
      <c r="I929" s="85"/>
      <c r="J929" s="86"/>
    </row>
    <row r="930" spans="9:10" ht="13" x14ac:dyDescent="0.15">
      <c r="I930" s="85"/>
      <c r="J930" s="86"/>
    </row>
    <row r="931" spans="9:10" ht="13" x14ac:dyDescent="0.15">
      <c r="I931" s="85"/>
      <c r="J931" s="86"/>
    </row>
    <row r="932" spans="9:10" ht="13" x14ac:dyDescent="0.15">
      <c r="I932" s="85"/>
      <c r="J932" s="86"/>
    </row>
    <row r="933" spans="9:10" ht="13" x14ac:dyDescent="0.15">
      <c r="I933" s="85"/>
      <c r="J933" s="86"/>
    </row>
    <row r="934" spans="9:10" ht="13" x14ac:dyDescent="0.15">
      <c r="I934" s="85"/>
      <c r="J934" s="86"/>
    </row>
    <row r="935" spans="9:10" ht="13" x14ac:dyDescent="0.15">
      <c r="I935" s="85"/>
      <c r="J935" s="86"/>
    </row>
    <row r="936" spans="9:10" ht="13" x14ac:dyDescent="0.15">
      <c r="I936" s="85"/>
      <c r="J936" s="86"/>
    </row>
    <row r="937" spans="9:10" ht="13" x14ac:dyDescent="0.15">
      <c r="I937" s="85"/>
      <c r="J937" s="86"/>
    </row>
    <row r="938" spans="9:10" ht="13" x14ac:dyDescent="0.15">
      <c r="I938" s="85"/>
      <c r="J938" s="86"/>
    </row>
    <row r="939" spans="9:10" ht="13" x14ac:dyDescent="0.15">
      <c r="I939" s="85"/>
      <c r="J939" s="86"/>
    </row>
    <row r="940" spans="9:10" ht="13" x14ac:dyDescent="0.15">
      <c r="I940" s="85"/>
      <c r="J940" s="86"/>
    </row>
    <row r="941" spans="9:10" ht="13" x14ac:dyDescent="0.15">
      <c r="I941" s="85"/>
      <c r="J941" s="86"/>
    </row>
    <row r="942" spans="9:10" ht="13" x14ac:dyDescent="0.15">
      <c r="I942" s="85"/>
      <c r="J942" s="86"/>
    </row>
    <row r="943" spans="9:10" ht="13" x14ac:dyDescent="0.15">
      <c r="I943" s="85"/>
      <c r="J943" s="86"/>
    </row>
    <row r="944" spans="9:10" ht="13" x14ac:dyDescent="0.15">
      <c r="I944" s="85"/>
      <c r="J944" s="86"/>
    </row>
    <row r="945" spans="9:10" ht="13" x14ac:dyDescent="0.15">
      <c r="I945" s="85"/>
      <c r="J945" s="86"/>
    </row>
    <row r="946" spans="9:10" ht="13" x14ac:dyDescent="0.15">
      <c r="I946" s="85"/>
      <c r="J946" s="86"/>
    </row>
    <row r="947" spans="9:10" ht="13" x14ac:dyDescent="0.15">
      <c r="I947" s="85"/>
      <c r="J947" s="86"/>
    </row>
    <row r="948" spans="9:10" ht="13" x14ac:dyDescent="0.15">
      <c r="I948" s="85"/>
      <c r="J948" s="86"/>
    </row>
    <row r="949" spans="9:10" ht="13" x14ac:dyDescent="0.15">
      <c r="I949" s="85"/>
      <c r="J949" s="86"/>
    </row>
    <row r="950" spans="9:10" ht="13" x14ac:dyDescent="0.15">
      <c r="I950" s="85"/>
      <c r="J950" s="86"/>
    </row>
    <row r="951" spans="9:10" ht="13" x14ac:dyDescent="0.15">
      <c r="I951" s="85"/>
      <c r="J951" s="86"/>
    </row>
    <row r="952" spans="9:10" ht="13" x14ac:dyDescent="0.15">
      <c r="I952" s="85"/>
      <c r="J952" s="86"/>
    </row>
    <row r="953" spans="9:10" ht="13" x14ac:dyDescent="0.15">
      <c r="I953" s="85"/>
      <c r="J953" s="86"/>
    </row>
    <row r="954" spans="9:10" ht="13" x14ac:dyDescent="0.15">
      <c r="I954" s="85"/>
      <c r="J954" s="86"/>
    </row>
    <row r="955" spans="9:10" ht="13" x14ac:dyDescent="0.15">
      <c r="I955" s="85"/>
      <c r="J955" s="86"/>
    </row>
    <row r="956" spans="9:10" ht="13" x14ac:dyDescent="0.15">
      <c r="I956" s="85"/>
      <c r="J956" s="86"/>
    </row>
    <row r="957" spans="9:10" ht="13" x14ac:dyDescent="0.15">
      <c r="I957" s="85"/>
      <c r="J957" s="86"/>
    </row>
    <row r="958" spans="9:10" ht="13" x14ac:dyDescent="0.15">
      <c r="I958" s="85"/>
      <c r="J958" s="86"/>
    </row>
    <row r="959" spans="9:10" ht="13" x14ac:dyDescent="0.15">
      <c r="I959" s="85"/>
      <c r="J959" s="86"/>
    </row>
    <row r="960" spans="9:10" ht="13" x14ac:dyDescent="0.15">
      <c r="I960" s="85"/>
      <c r="J960" s="86"/>
    </row>
    <row r="961" spans="9:10" ht="13" x14ac:dyDescent="0.15">
      <c r="I961" s="85"/>
      <c r="J961" s="86"/>
    </row>
    <row r="962" spans="9:10" ht="13" x14ac:dyDescent="0.15">
      <c r="I962" s="85"/>
      <c r="J962" s="86"/>
    </row>
    <row r="963" spans="9:10" ht="13" x14ac:dyDescent="0.15">
      <c r="I963" s="85"/>
      <c r="J963" s="86"/>
    </row>
    <row r="964" spans="9:10" ht="13" x14ac:dyDescent="0.15">
      <c r="I964" s="85"/>
      <c r="J964" s="86"/>
    </row>
    <row r="965" spans="9:10" ht="13" x14ac:dyDescent="0.15">
      <c r="I965" s="85"/>
      <c r="J965" s="86"/>
    </row>
    <row r="966" spans="9:10" ht="13" x14ac:dyDescent="0.15">
      <c r="I966" s="85"/>
      <c r="J966" s="86"/>
    </row>
    <row r="967" spans="9:10" ht="13" x14ac:dyDescent="0.15">
      <c r="I967" s="85"/>
      <c r="J967" s="86"/>
    </row>
    <row r="968" spans="9:10" ht="13" x14ac:dyDescent="0.15">
      <c r="I968" s="85"/>
      <c r="J968" s="86"/>
    </row>
    <row r="969" spans="9:10" ht="13" x14ac:dyDescent="0.15">
      <c r="I969" s="85"/>
      <c r="J969" s="86"/>
    </row>
    <row r="970" spans="9:10" ht="13" x14ac:dyDescent="0.15">
      <c r="I970" s="85"/>
      <c r="J970" s="86"/>
    </row>
    <row r="971" spans="9:10" ht="13" x14ac:dyDescent="0.15">
      <c r="I971" s="85"/>
      <c r="J971" s="86"/>
    </row>
    <row r="972" spans="9:10" ht="13" x14ac:dyDescent="0.15">
      <c r="I972" s="85"/>
      <c r="J972" s="86"/>
    </row>
    <row r="973" spans="9:10" ht="13" x14ac:dyDescent="0.15">
      <c r="I973" s="85"/>
      <c r="J973" s="86"/>
    </row>
    <row r="974" spans="9:10" ht="13" x14ac:dyDescent="0.15">
      <c r="I974" s="85"/>
      <c r="J974" s="86"/>
    </row>
    <row r="975" spans="9:10" ht="13" x14ac:dyDescent="0.15">
      <c r="I975" s="85"/>
      <c r="J975" s="86"/>
    </row>
    <row r="976" spans="9:10" ht="13" x14ac:dyDescent="0.15">
      <c r="I976" s="85"/>
      <c r="J976" s="86"/>
    </row>
    <row r="977" spans="9:10" ht="13" x14ac:dyDescent="0.15">
      <c r="I977" s="85"/>
      <c r="J977" s="86"/>
    </row>
    <row r="978" spans="9:10" ht="13" x14ac:dyDescent="0.15">
      <c r="I978" s="85"/>
      <c r="J978" s="86"/>
    </row>
    <row r="979" spans="9:10" ht="13" x14ac:dyDescent="0.15">
      <c r="I979" s="85"/>
      <c r="J979" s="86"/>
    </row>
    <row r="980" spans="9:10" ht="13" x14ac:dyDescent="0.15">
      <c r="I980" s="85"/>
      <c r="J980" s="86"/>
    </row>
    <row r="981" spans="9:10" ht="13" x14ac:dyDescent="0.15">
      <c r="I981" s="85"/>
      <c r="J981" s="86"/>
    </row>
    <row r="982" spans="9:10" ht="13" x14ac:dyDescent="0.15">
      <c r="I982" s="85"/>
      <c r="J982" s="86"/>
    </row>
    <row r="983" spans="9:10" ht="13" x14ac:dyDescent="0.15">
      <c r="I983" s="85"/>
      <c r="J983" s="86"/>
    </row>
    <row r="984" spans="9:10" ht="13" x14ac:dyDescent="0.15">
      <c r="I984" s="85"/>
      <c r="J984" s="86"/>
    </row>
    <row r="985" spans="9:10" ht="13" x14ac:dyDescent="0.15">
      <c r="I985" s="85"/>
      <c r="J985" s="86"/>
    </row>
    <row r="986" spans="9:10" ht="13" x14ac:dyDescent="0.15">
      <c r="I986" s="85"/>
      <c r="J986" s="86"/>
    </row>
    <row r="987" spans="9:10" ht="13" x14ac:dyDescent="0.15">
      <c r="I987" s="85"/>
      <c r="J987" s="86"/>
    </row>
    <row r="988" spans="9:10" ht="13" x14ac:dyDescent="0.15">
      <c r="I988" s="85"/>
      <c r="J988" s="86"/>
    </row>
    <row r="989" spans="9:10" ht="13" x14ac:dyDescent="0.15">
      <c r="I989" s="85"/>
      <c r="J989" s="86"/>
    </row>
    <row r="990" spans="9:10" ht="13" x14ac:dyDescent="0.15">
      <c r="I990" s="85"/>
      <c r="J990" s="86"/>
    </row>
    <row r="991" spans="9:10" ht="13" x14ac:dyDescent="0.15">
      <c r="I991" s="85"/>
      <c r="J991" s="86"/>
    </row>
    <row r="992" spans="9:10" ht="13" x14ac:dyDescent="0.15">
      <c r="I992" s="85"/>
      <c r="J992" s="86"/>
    </row>
    <row r="993" spans="9:10" ht="13" x14ac:dyDescent="0.15">
      <c r="I993" s="85"/>
      <c r="J993" s="86"/>
    </row>
    <row r="994" spans="9:10" ht="13" x14ac:dyDescent="0.15">
      <c r="I994" s="85"/>
      <c r="J994" s="86"/>
    </row>
    <row r="995" spans="9:10" ht="13" x14ac:dyDescent="0.15">
      <c r="I995" s="85"/>
      <c r="J995" s="86"/>
    </row>
    <row r="996" spans="9:10" ht="13" x14ac:dyDescent="0.15">
      <c r="I996" s="85"/>
      <c r="J996" s="86"/>
    </row>
    <row r="997" spans="9:10" ht="13" x14ac:dyDescent="0.15">
      <c r="I997" s="85"/>
      <c r="J997" s="86"/>
    </row>
    <row r="998" spans="9:10" ht="13" x14ac:dyDescent="0.15">
      <c r="I998" s="85"/>
      <c r="J998" s="86"/>
    </row>
    <row r="999" spans="9:10" ht="13" x14ac:dyDescent="0.15">
      <c r="I999" s="85"/>
      <c r="J999" s="86"/>
    </row>
    <row r="1000" spans="9:10" ht="13" x14ac:dyDescent="0.15">
      <c r="I1000" s="85"/>
      <c r="J1000" s="86"/>
    </row>
    <row r="1001" spans="9:10" ht="13" x14ac:dyDescent="0.15">
      <c r="I1001" s="85"/>
      <c r="J1001" s="86"/>
    </row>
    <row r="1002" spans="9:10" ht="13" x14ac:dyDescent="0.15">
      <c r="I1002" s="85"/>
      <c r="J1002" s="86"/>
    </row>
    <row r="1003" spans="9:10" ht="13" x14ac:dyDescent="0.15">
      <c r="I1003" s="85"/>
      <c r="J1003" s="86"/>
    </row>
    <row r="1004" spans="9:10" ht="13" x14ac:dyDescent="0.15">
      <c r="I1004" s="85"/>
      <c r="J1004" s="86"/>
    </row>
    <row r="1005" spans="9:10" ht="13" x14ac:dyDescent="0.15">
      <c r="I1005" s="85"/>
      <c r="J1005" s="86"/>
    </row>
    <row r="1006" spans="9:10" ht="13" x14ac:dyDescent="0.15">
      <c r="I1006" s="85"/>
      <c r="J1006" s="86"/>
    </row>
    <row r="1007" spans="9:10" ht="13" x14ac:dyDescent="0.15">
      <c r="I1007" s="85"/>
      <c r="J1007" s="86"/>
    </row>
    <row r="1008" spans="9:10" ht="13" x14ac:dyDescent="0.15">
      <c r="I1008" s="85"/>
      <c r="J1008" s="86"/>
    </row>
    <row r="1009" spans="9:10" ht="13" x14ac:dyDescent="0.15">
      <c r="I1009" s="85"/>
      <c r="J1009" s="86"/>
    </row>
    <row r="1010" spans="9:10" ht="13" x14ac:dyDescent="0.15">
      <c r="I1010" s="85"/>
      <c r="J1010" s="86"/>
    </row>
    <row r="1011" spans="9:10" ht="13" x14ac:dyDescent="0.15">
      <c r="I1011" s="85"/>
      <c r="J1011" s="86"/>
    </row>
    <row r="1012" spans="9:10" ht="13" x14ac:dyDescent="0.15">
      <c r="I1012" s="85"/>
      <c r="J1012" s="86"/>
    </row>
    <row r="1013" spans="9:10" ht="13" x14ac:dyDescent="0.15">
      <c r="I1013" s="85"/>
      <c r="J1013" s="86"/>
    </row>
    <row r="1014" spans="9:10" ht="13" x14ac:dyDescent="0.15">
      <c r="I1014" s="85"/>
      <c r="J1014" s="86"/>
    </row>
    <row r="1015" spans="9:10" ht="13" x14ac:dyDescent="0.15">
      <c r="I1015" s="85"/>
      <c r="J1015" s="86"/>
    </row>
    <row r="1016" spans="9:10" ht="13" x14ac:dyDescent="0.15">
      <c r="I1016" s="85"/>
      <c r="J1016" s="86"/>
    </row>
    <row r="1017" spans="9:10" ht="13" x14ac:dyDescent="0.15">
      <c r="I1017" s="85"/>
      <c r="J1017" s="86"/>
    </row>
    <row r="1018" spans="9:10" ht="13" x14ac:dyDescent="0.15">
      <c r="I1018" s="85"/>
      <c r="J1018" s="86"/>
    </row>
    <row r="1019" spans="9:10" ht="13" x14ac:dyDescent="0.15">
      <c r="I1019" s="85"/>
      <c r="J1019" s="86"/>
    </row>
  </sheetData>
  <mergeCells count="996">
    <mergeCell ref="I30:J30"/>
    <mergeCell ref="I31:J31"/>
    <mergeCell ref="I32:J32"/>
    <mergeCell ref="I33:J33"/>
    <mergeCell ref="I34:J34"/>
    <mergeCell ref="I35:J35"/>
    <mergeCell ref="B1:S2"/>
    <mergeCell ref="I3:J3"/>
    <mergeCell ref="B17:O17"/>
    <mergeCell ref="I27:J27"/>
    <mergeCell ref="I28:J28"/>
    <mergeCell ref="I29:J29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90:J90"/>
    <mergeCell ref="I91:J91"/>
    <mergeCell ref="I92:J92"/>
    <mergeCell ref="I93:J93"/>
    <mergeCell ref="I94:J94"/>
    <mergeCell ref="I95:J95"/>
    <mergeCell ref="I84:J84"/>
    <mergeCell ref="I85:J85"/>
    <mergeCell ref="I86:J86"/>
    <mergeCell ref="I87:J87"/>
    <mergeCell ref="I88:J88"/>
    <mergeCell ref="I89:J89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50:J150"/>
    <mergeCell ref="I151:J151"/>
    <mergeCell ref="I152:J152"/>
    <mergeCell ref="I153:J153"/>
    <mergeCell ref="I154:J154"/>
    <mergeCell ref="I155:J155"/>
    <mergeCell ref="I144:J144"/>
    <mergeCell ref="I145:J145"/>
    <mergeCell ref="I146:J146"/>
    <mergeCell ref="I147:J147"/>
    <mergeCell ref="I148:J148"/>
    <mergeCell ref="I149:J149"/>
    <mergeCell ref="I162:J162"/>
    <mergeCell ref="I163:J163"/>
    <mergeCell ref="I164:J164"/>
    <mergeCell ref="I165:J165"/>
    <mergeCell ref="I166:J166"/>
    <mergeCell ref="I167:J167"/>
    <mergeCell ref="I156:J156"/>
    <mergeCell ref="I157:J157"/>
    <mergeCell ref="I158:J158"/>
    <mergeCell ref="I159:J159"/>
    <mergeCell ref="I160:J160"/>
    <mergeCell ref="I161:J161"/>
    <mergeCell ref="I174:J174"/>
    <mergeCell ref="I175:J175"/>
    <mergeCell ref="I176:J176"/>
    <mergeCell ref="I177:J177"/>
    <mergeCell ref="I178:J178"/>
    <mergeCell ref="I179:J179"/>
    <mergeCell ref="I168:J168"/>
    <mergeCell ref="I169:J169"/>
    <mergeCell ref="I170:J170"/>
    <mergeCell ref="I171:J171"/>
    <mergeCell ref="I172:J172"/>
    <mergeCell ref="I173:J173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210:J210"/>
    <mergeCell ref="I211:J211"/>
    <mergeCell ref="I212:J212"/>
    <mergeCell ref="I213:J213"/>
    <mergeCell ref="I214:J214"/>
    <mergeCell ref="I215:J215"/>
    <mergeCell ref="I204:J204"/>
    <mergeCell ref="I205:J205"/>
    <mergeCell ref="I206:J206"/>
    <mergeCell ref="I207:J207"/>
    <mergeCell ref="I208:J208"/>
    <mergeCell ref="I209:J209"/>
    <mergeCell ref="I222:J222"/>
    <mergeCell ref="I223:J223"/>
    <mergeCell ref="I224:J224"/>
    <mergeCell ref="I225:J225"/>
    <mergeCell ref="I226:J226"/>
    <mergeCell ref="I227:J227"/>
    <mergeCell ref="I216:J216"/>
    <mergeCell ref="I217:J217"/>
    <mergeCell ref="I218:J218"/>
    <mergeCell ref="I219:J219"/>
    <mergeCell ref="I220:J220"/>
    <mergeCell ref="I221:J221"/>
    <mergeCell ref="I234:J234"/>
    <mergeCell ref="I235:J235"/>
    <mergeCell ref="I236:J236"/>
    <mergeCell ref="I237:J237"/>
    <mergeCell ref="I238:J238"/>
    <mergeCell ref="I239:J239"/>
    <mergeCell ref="I228:J228"/>
    <mergeCell ref="I229:J229"/>
    <mergeCell ref="I230:J230"/>
    <mergeCell ref="I231:J231"/>
    <mergeCell ref="I232:J232"/>
    <mergeCell ref="I233:J233"/>
    <mergeCell ref="I246:J246"/>
    <mergeCell ref="I247:J247"/>
    <mergeCell ref="I248:J248"/>
    <mergeCell ref="I249:J249"/>
    <mergeCell ref="I250:J250"/>
    <mergeCell ref="I251:J251"/>
    <mergeCell ref="I240:J240"/>
    <mergeCell ref="I241:J241"/>
    <mergeCell ref="I242:J242"/>
    <mergeCell ref="I243:J243"/>
    <mergeCell ref="I244:J244"/>
    <mergeCell ref="I245:J245"/>
    <mergeCell ref="I258:J258"/>
    <mergeCell ref="I259:J259"/>
    <mergeCell ref="I260:J260"/>
    <mergeCell ref="I261:J261"/>
    <mergeCell ref="I262:J262"/>
    <mergeCell ref="I263:J263"/>
    <mergeCell ref="I252:J252"/>
    <mergeCell ref="I253:J253"/>
    <mergeCell ref="I254:J254"/>
    <mergeCell ref="I255:J255"/>
    <mergeCell ref="I256:J256"/>
    <mergeCell ref="I257:J257"/>
    <mergeCell ref="I270:J270"/>
    <mergeCell ref="I271:J271"/>
    <mergeCell ref="I272:J272"/>
    <mergeCell ref="I273:J273"/>
    <mergeCell ref="I274:J274"/>
    <mergeCell ref="I275:J275"/>
    <mergeCell ref="I264:J264"/>
    <mergeCell ref="I265:J265"/>
    <mergeCell ref="I266:J266"/>
    <mergeCell ref="I267:J267"/>
    <mergeCell ref="I268:J268"/>
    <mergeCell ref="I269:J269"/>
    <mergeCell ref="I282:J282"/>
    <mergeCell ref="I283:J283"/>
    <mergeCell ref="I284:J284"/>
    <mergeCell ref="I285:J285"/>
    <mergeCell ref="I286:J286"/>
    <mergeCell ref="I287:J287"/>
    <mergeCell ref="I276:J276"/>
    <mergeCell ref="I277:J277"/>
    <mergeCell ref="I278:J278"/>
    <mergeCell ref="I279:J279"/>
    <mergeCell ref="I280:J280"/>
    <mergeCell ref="I281:J281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06:J306"/>
    <mergeCell ref="I307:J307"/>
    <mergeCell ref="I308:J308"/>
    <mergeCell ref="I309:J309"/>
    <mergeCell ref="I310:J310"/>
    <mergeCell ref="I311:J311"/>
    <mergeCell ref="I300:J300"/>
    <mergeCell ref="I301:J301"/>
    <mergeCell ref="I302:J302"/>
    <mergeCell ref="I303:J303"/>
    <mergeCell ref="I304:J304"/>
    <mergeCell ref="I305:J305"/>
    <mergeCell ref="I318:J318"/>
    <mergeCell ref="I319:J319"/>
    <mergeCell ref="I320:J320"/>
    <mergeCell ref="I321:J321"/>
    <mergeCell ref="I322:J322"/>
    <mergeCell ref="I323:J323"/>
    <mergeCell ref="I312:J312"/>
    <mergeCell ref="I313:J313"/>
    <mergeCell ref="I314:J314"/>
    <mergeCell ref="I315:J315"/>
    <mergeCell ref="I316:J316"/>
    <mergeCell ref="I317:J317"/>
    <mergeCell ref="I330:J330"/>
    <mergeCell ref="I331:J331"/>
    <mergeCell ref="I332:J332"/>
    <mergeCell ref="I333:J333"/>
    <mergeCell ref="I334:J334"/>
    <mergeCell ref="I335:J335"/>
    <mergeCell ref="I324:J324"/>
    <mergeCell ref="I325:J325"/>
    <mergeCell ref="I326:J326"/>
    <mergeCell ref="I327:J327"/>
    <mergeCell ref="I328:J328"/>
    <mergeCell ref="I329:J329"/>
    <mergeCell ref="I342:J342"/>
    <mergeCell ref="I343:J343"/>
    <mergeCell ref="I344:J344"/>
    <mergeCell ref="I345:J345"/>
    <mergeCell ref="I346:J346"/>
    <mergeCell ref="I347:J347"/>
    <mergeCell ref="I336:J336"/>
    <mergeCell ref="I337:J337"/>
    <mergeCell ref="I338:J338"/>
    <mergeCell ref="I339:J339"/>
    <mergeCell ref="I340:J340"/>
    <mergeCell ref="I341:J341"/>
    <mergeCell ref="I354:J354"/>
    <mergeCell ref="I355:J355"/>
    <mergeCell ref="I356:J356"/>
    <mergeCell ref="I357:J357"/>
    <mergeCell ref="I358:J358"/>
    <mergeCell ref="I359:J359"/>
    <mergeCell ref="I348:J348"/>
    <mergeCell ref="I349:J349"/>
    <mergeCell ref="I350:J350"/>
    <mergeCell ref="I351:J351"/>
    <mergeCell ref="I352:J352"/>
    <mergeCell ref="I353:J353"/>
    <mergeCell ref="I366:J366"/>
    <mergeCell ref="I367:J367"/>
    <mergeCell ref="I368:J368"/>
    <mergeCell ref="I369:J369"/>
    <mergeCell ref="I370:J370"/>
    <mergeCell ref="I371:J371"/>
    <mergeCell ref="I360:J360"/>
    <mergeCell ref="I361:J361"/>
    <mergeCell ref="I362:J362"/>
    <mergeCell ref="I363:J363"/>
    <mergeCell ref="I364:J364"/>
    <mergeCell ref="I365:J365"/>
    <mergeCell ref="I378:J378"/>
    <mergeCell ref="I379:J379"/>
    <mergeCell ref="I380:J380"/>
    <mergeCell ref="I381:J381"/>
    <mergeCell ref="I382:J382"/>
    <mergeCell ref="I383:J383"/>
    <mergeCell ref="I372:J372"/>
    <mergeCell ref="I373:J373"/>
    <mergeCell ref="I374:J374"/>
    <mergeCell ref="I375:J375"/>
    <mergeCell ref="I376:J376"/>
    <mergeCell ref="I377:J377"/>
    <mergeCell ref="I390:J390"/>
    <mergeCell ref="I391:J391"/>
    <mergeCell ref="I392:J392"/>
    <mergeCell ref="I393:J393"/>
    <mergeCell ref="I394:J394"/>
    <mergeCell ref="I395:J395"/>
    <mergeCell ref="I384:J384"/>
    <mergeCell ref="I385:J385"/>
    <mergeCell ref="I386:J386"/>
    <mergeCell ref="I387:J387"/>
    <mergeCell ref="I388:J388"/>
    <mergeCell ref="I389:J389"/>
    <mergeCell ref="I402:J402"/>
    <mergeCell ref="I403:J403"/>
    <mergeCell ref="I404:J404"/>
    <mergeCell ref="I405:J405"/>
    <mergeCell ref="I406:J406"/>
    <mergeCell ref="I407:J407"/>
    <mergeCell ref="I396:J396"/>
    <mergeCell ref="I397:J397"/>
    <mergeCell ref="I398:J398"/>
    <mergeCell ref="I399:J399"/>
    <mergeCell ref="I400:J400"/>
    <mergeCell ref="I401:J401"/>
    <mergeCell ref="I414:J414"/>
    <mergeCell ref="I415:J415"/>
    <mergeCell ref="I416:J416"/>
    <mergeCell ref="I417:J417"/>
    <mergeCell ref="I418:J418"/>
    <mergeCell ref="I419:J419"/>
    <mergeCell ref="I408:J408"/>
    <mergeCell ref="I409:J409"/>
    <mergeCell ref="I410:J410"/>
    <mergeCell ref="I411:J411"/>
    <mergeCell ref="I412:J412"/>
    <mergeCell ref="I413:J413"/>
    <mergeCell ref="I426:J426"/>
    <mergeCell ref="I427:J427"/>
    <mergeCell ref="I428:J428"/>
    <mergeCell ref="I429:J429"/>
    <mergeCell ref="I430:J430"/>
    <mergeCell ref="I431:J431"/>
    <mergeCell ref="I420:J420"/>
    <mergeCell ref="I421:J421"/>
    <mergeCell ref="I422:J422"/>
    <mergeCell ref="I423:J423"/>
    <mergeCell ref="I424:J424"/>
    <mergeCell ref="I425:J425"/>
    <mergeCell ref="I438:J438"/>
    <mergeCell ref="I439:J439"/>
    <mergeCell ref="I440:J440"/>
    <mergeCell ref="I441:J441"/>
    <mergeCell ref="I442:J442"/>
    <mergeCell ref="I443:J443"/>
    <mergeCell ref="I432:J432"/>
    <mergeCell ref="I433:J433"/>
    <mergeCell ref="I434:J434"/>
    <mergeCell ref="I435:J435"/>
    <mergeCell ref="I436:J436"/>
    <mergeCell ref="I437:J437"/>
    <mergeCell ref="I450:J450"/>
    <mergeCell ref="I451:J451"/>
    <mergeCell ref="I452:J452"/>
    <mergeCell ref="I453:J453"/>
    <mergeCell ref="I454:J454"/>
    <mergeCell ref="I455:J455"/>
    <mergeCell ref="I444:J444"/>
    <mergeCell ref="I445:J445"/>
    <mergeCell ref="I446:J446"/>
    <mergeCell ref="I447:J447"/>
    <mergeCell ref="I448:J448"/>
    <mergeCell ref="I449:J449"/>
    <mergeCell ref="I462:J462"/>
    <mergeCell ref="I463:J463"/>
    <mergeCell ref="I464:J464"/>
    <mergeCell ref="I465:J465"/>
    <mergeCell ref="I466:J466"/>
    <mergeCell ref="I467:J467"/>
    <mergeCell ref="I456:J456"/>
    <mergeCell ref="I457:J457"/>
    <mergeCell ref="I458:J458"/>
    <mergeCell ref="I459:J459"/>
    <mergeCell ref="I460:J460"/>
    <mergeCell ref="I461:J461"/>
    <mergeCell ref="I474:J474"/>
    <mergeCell ref="I475:J475"/>
    <mergeCell ref="I476:J476"/>
    <mergeCell ref="I477:J477"/>
    <mergeCell ref="I478:J478"/>
    <mergeCell ref="I479:J479"/>
    <mergeCell ref="I468:J468"/>
    <mergeCell ref="I469:J469"/>
    <mergeCell ref="I470:J470"/>
    <mergeCell ref="I471:J471"/>
    <mergeCell ref="I472:J472"/>
    <mergeCell ref="I473:J473"/>
    <mergeCell ref="I486:J486"/>
    <mergeCell ref="I487:J487"/>
    <mergeCell ref="I488:J488"/>
    <mergeCell ref="I489:J489"/>
    <mergeCell ref="I490:J490"/>
    <mergeCell ref="I491:J491"/>
    <mergeCell ref="I480:J480"/>
    <mergeCell ref="I481:J481"/>
    <mergeCell ref="I482:J482"/>
    <mergeCell ref="I483:J483"/>
    <mergeCell ref="I484:J484"/>
    <mergeCell ref="I485:J485"/>
    <mergeCell ref="I498:J498"/>
    <mergeCell ref="I499:J499"/>
    <mergeCell ref="I500:J500"/>
    <mergeCell ref="I501:J501"/>
    <mergeCell ref="I502:J502"/>
    <mergeCell ref="I503:J503"/>
    <mergeCell ref="I492:J492"/>
    <mergeCell ref="I493:J493"/>
    <mergeCell ref="I494:J494"/>
    <mergeCell ref="I495:J495"/>
    <mergeCell ref="I496:J496"/>
    <mergeCell ref="I497:J497"/>
    <mergeCell ref="I510:J510"/>
    <mergeCell ref="I511:J511"/>
    <mergeCell ref="I512:J512"/>
    <mergeCell ref="I513:J513"/>
    <mergeCell ref="I514:J514"/>
    <mergeCell ref="I515:J515"/>
    <mergeCell ref="I504:J504"/>
    <mergeCell ref="I505:J505"/>
    <mergeCell ref="I506:J506"/>
    <mergeCell ref="I507:J507"/>
    <mergeCell ref="I508:J508"/>
    <mergeCell ref="I509:J509"/>
    <mergeCell ref="I522:J522"/>
    <mergeCell ref="I523:J523"/>
    <mergeCell ref="I524:J524"/>
    <mergeCell ref="I525:J525"/>
    <mergeCell ref="I526:J526"/>
    <mergeCell ref="I527:J527"/>
    <mergeCell ref="I516:J516"/>
    <mergeCell ref="I517:J517"/>
    <mergeCell ref="I518:J518"/>
    <mergeCell ref="I519:J519"/>
    <mergeCell ref="I520:J520"/>
    <mergeCell ref="I521:J521"/>
    <mergeCell ref="I534:J534"/>
    <mergeCell ref="I535:J535"/>
    <mergeCell ref="I536:J536"/>
    <mergeCell ref="I537:J537"/>
    <mergeCell ref="I538:J538"/>
    <mergeCell ref="I539:J539"/>
    <mergeCell ref="I528:J528"/>
    <mergeCell ref="I529:J529"/>
    <mergeCell ref="I530:J530"/>
    <mergeCell ref="I531:J531"/>
    <mergeCell ref="I532:J532"/>
    <mergeCell ref="I533:J533"/>
    <mergeCell ref="I546:J546"/>
    <mergeCell ref="I547:J547"/>
    <mergeCell ref="I548:J548"/>
    <mergeCell ref="I549:J549"/>
    <mergeCell ref="I550:J550"/>
    <mergeCell ref="I551:J551"/>
    <mergeCell ref="I540:J540"/>
    <mergeCell ref="I541:J541"/>
    <mergeCell ref="I542:J542"/>
    <mergeCell ref="I543:J543"/>
    <mergeCell ref="I544:J544"/>
    <mergeCell ref="I545:J545"/>
    <mergeCell ref="I558:J558"/>
    <mergeCell ref="I559:J559"/>
    <mergeCell ref="I560:J560"/>
    <mergeCell ref="I561:J561"/>
    <mergeCell ref="I562:J562"/>
    <mergeCell ref="I563:J563"/>
    <mergeCell ref="I552:J552"/>
    <mergeCell ref="I553:J553"/>
    <mergeCell ref="I554:J554"/>
    <mergeCell ref="I555:J555"/>
    <mergeCell ref="I556:J556"/>
    <mergeCell ref="I557:J557"/>
    <mergeCell ref="I570:J570"/>
    <mergeCell ref="I571:J571"/>
    <mergeCell ref="I572:J572"/>
    <mergeCell ref="I573:J573"/>
    <mergeCell ref="I574:J574"/>
    <mergeCell ref="I575:J575"/>
    <mergeCell ref="I564:J564"/>
    <mergeCell ref="I565:J565"/>
    <mergeCell ref="I566:J566"/>
    <mergeCell ref="I567:J567"/>
    <mergeCell ref="I568:J568"/>
    <mergeCell ref="I569:J569"/>
    <mergeCell ref="I582:J582"/>
    <mergeCell ref="I583:J583"/>
    <mergeCell ref="I584:J584"/>
    <mergeCell ref="I585:J585"/>
    <mergeCell ref="I586:J586"/>
    <mergeCell ref="I587:J587"/>
    <mergeCell ref="I576:J576"/>
    <mergeCell ref="I577:J577"/>
    <mergeCell ref="I578:J578"/>
    <mergeCell ref="I579:J579"/>
    <mergeCell ref="I580:J580"/>
    <mergeCell ref="I581:J581"/>
    <mergeCell ref="I594:J594"/>
    <mergeCell ref="I595:J595"/>
    <mergeCell ref="I596:J596"/>
    <mergeCell ref="I597:J597"/>
    <mergeCell ref="I598:J598"/>
    <mergeCell ref="I599:J599"/>
    <mergeCell ref="I588:J588"/>
    <mergeCell ref="I589:J589"/>
    <mergeCell ref="I590:J590"/>
    <mergeCell ref="I591:J591"/>
    <mergeCell ref="I592:J592"/>
    <mergeCell ref="I593:J593"/>
    <mergeCell ref="I606:J606"/>
    <mergeCell ref="I607:J607"/>
    <mergeCell ref="I608:J608"/>
    <mergeCell ref="I609:J609"/>
    <mergeCell ref="I610:J610"/>
    <mergeCell ref="I611:J611"/>
    <mergeCell ref="I600:J600"/>
    <mergeCell ref="I601:J601"/>
    <mergeCell ref="I602:J602"/>
    <mergeCell ref="I603:J603"/>
    <mergeCell ref="I604:J604"/>
    <mergeCell ref="I605:J605"/>
    <mergeCell ref="I618:J618"/>
    <mergeCell ref="I619:J619"/>
    <mergeCell ref="I620:J620"/>
    <mergeCell ref="I621:J621"/>
    <mergeCell ref="I622:J622"/>
    <mergeCell ref="I623:J623"/>
    <mergeCell ref="I612:J612"/>
    <mergeCell ref="I613:J613"/>
    <mergeCell ref="I614:J614"/>
    <mergeCell ref="I615:J615"/>
    <mergeCell ref="I616:J616"/>
    <mergeCell ref="I617:J617"/>
    <mergeCell ref="I630:J630"/>
    <mergeCell ref="I631:J631"/>
    <mergeCell ref="I632:J632"/>
    <mergeCell ref="I633:J633"/>
    <mergeCell ref="I634:J634"/>
    <mergeCell ref="I635:J635"/>
    <mergeCell ref="I624:J624"/>
    <mergeCell ref="I625:J625"/>
    <mergeCell ref="I626:J626"/>
    <mergeCell ref="I627:J627"/>
    <mergeCell ref="I628:J628"/>
    <mergeCell ref="I629:J629"/>
    <mergeCell ref="I642:J642"/>
    <mergeCell ref="I643:J643"/>
    <mergeCell ref="I644:J644"/>
    <mergeCell ref="I645:J645"/>
    <mergeCell ref="I646:J646"/>
    <mergeCell ref="I647:J647"/>
    <mergeCell ref="I636:J636"/>
    <mergeCell ref="I637:J637"/>
    <mergeCell ref="I638:J638"/>
    <mergeCell ref="I639:J639"/>
    <mergeCell ref="I640:J640"/>
    <mergeCell ref="I641:J641"/>
    <mergeCell ref="I654:J654"/>
    <mergeCell ref="I655:J655"/>
    <mergeCell ref="I656:J656"/>
    <mergeCell ref="I657:J657"/>
    <mergeCell ref="I658:J658"/>
    <mergeCell ref="I659:J659"/>
    <mergeCell ref="I648:J648"/>
    <mergeCell ref="I649:J649"/>
    <mergeCell ref="I650:J650"/>
    <mergeCell ref="I651:J651"/>
    <mergeCell ref="I652:J652"/>
    <mergeCell ref="I653:J653"/>
    <mergeCell ref="I666:J666"/>
    <mergeCell ref="I667:J667"/>
    <mergeCell ref="I668:J668"/>
    <mergeCell ref="I669:J669"/>
    <mergeCell ref="I670:J670"/>
    <mergeCell ref="I671:J671"/>
    <mergeCell ref="I660:J660"/>
    <mergeCell ref="I661:J661"/>
    <mergeCell ref="I662:J662"/>
    <mergeCell ref="I663:J663"/>
    <mergeCell ref="I664:J664"/>
    <mergeCell ref="I665:J665"/>
    <mergeCell ref="I678:J678"/>
    <mergeCell ref="I679:J679"/>
    <mergeCell ref="I680:J680"/>
    <mergeCell ref="I681:J681"/>
    <mergeCell ref="I682:J682"/>
    <mergeCell ref="I683:J683"/>
    <mergeCell ref="I672:J672"/>
    <mergeCell ref="I673:J673"/>
    <mergeCell ref="I674:J674"/>
    <mergeCell ref="I675:J675"/>
    <mergeCell ref="I676:J676"/>
    <mergeCell ref="I677:J677"/>
    <mergeCell ref="I690:J690"/>
    <mergeCell ref="I691:J691"/>
    <mergeCell ref="I692:J692"/>
    <mergeCell ref="I693:J693"/>
    <mergeCell ref="I694:J694"/>
    <mergeCell ref="I695:J695"/>
    <mergeCell ref="I684:J684"/>
    <mergeCell ref="I685:J685"/>
    <mergeCell ref="I686:J686"/>
    <mergeCell ref="I687:J687"/>
    <mergeCell ref="I688:J688"/>
    <mergeCell ref="I689:J689"/>
    <mergeCell ref="I702:J702"/>
    <mergeCell ref="I703:J703"/>
    <mergeCell ref="I704:J704"/>
    <mergeCell ref="I705:J705"/>
    <mergeCell ref="I706:J706"/>
    <mergeCell ref="I707:J707"/>
    <mergeCell ref="I696:J696"/>
    <mergeCell ref="I697:J697"/>
    <mergeCell ref="I698:J698"/>
    <mergeCell ref="I699:J699"/>
    <mergeCell ref="I700:J700"/>
    <mergeCell ref="I701:J701"/>
    <mergeCell ref="I714:J714"/>
    <mergeCell ref="I715:J715"/>
    <mergeCell ref="I716:J716"/>
    <mergeCell ref="I717:J717"/>
    <mergeCell ref="I718:J718"/>
    <mergeCell ref="I719:J719"/>
    <mergeCell ref="I708:J708"/>
    <mergeCell ref="I709:J709"/>
    <mergeCell ref="I710:J710"/>
    <mergeCell ref="I711:J711"/>
    <mergeCell ref="I712:J712"/>
    <mergeCell ref="I713:J713"/>
    <mergeCell ref="I726:J726"/>
    <mergeCell ref="I727:J727"/>
    <mergeCell ref="I728:J728"/>
    <mergeCell ref="I729:J729"/>
    <mergeCell ref="I730:J730"/>
    <mergeCell ref="I731:J731"/>
    <mergeCell ref="I720:J720"/>
    <mergeCell ref="I721:J721"/>
    <mergeCell ref="I722:J722"/>
    <mergeCell ref="I723:J723"/>
    <mergeCell ref="I724:J724"/>
    <mergeCell ref="I725:J725"/>
    <mergeCell ref="I738:J738"/>
    <mergeCell ref="I739:J739"/>
    <mergeCell ref="I740:J740"/>
    <mergeCell ref="I741:J741"/>
    <mergeCell ref="I742:J742"/>
    <mergeCell ref="I743:J743"/>
    <mergeCell ref="I732:J732"/>
    <mergeCell ref="I733:J733"/>
    <mergeCell ref="I734:J734"/>
    <mergeCell ref="I735:J735"/>
    <mergeCell ref="I736:J736"/>
    <mergeCell ref="I737:J737"/>
    <mergeCell ref="I750:J750"/>
    <mergeCell ref="I751:J751"/>
    <mergeCell ref="I752:J752"/>
    <mergeCell ref="I753:J753"/>
    <mergeCell ref="I754:J754"/>
    <mergeCell ref="I755:J755"/>
    <mergeCell ref="I744:J744"/>
    <mergeCell ref="I745:J745"/>
    <mergeCell ref="I746:J746"/>
    <mergeCell ref="I747:J747"/>
    <mergeCell ref="I748:J748"/>
    <mergeCell ref="I749:J749"/>
    <mergeCell ref="I762:J762"/>
    <mergeCell ref="I763:J763"/>
    <mergeCell ref="I764:J764"/>
    <mergeCell ref="I765:J765"/>
    <mergeCell ref="I766:J766"/>
    <mergeCell ref="I767:J767"/>
    <mergeCell ref="I756:J756"/>
    <mergeCell ref="I757:J757"/>
    <mergeCell ref="I758:J758"/>
    <mergeCell ref="I759:J759"/>
    <mergeCell ref="I760:J760"/>
    <mergeCell ref="I761:J761"/>
    <mergeCell ref="I774:J774"/>
    <mergeCell ref="I775:J775"/>
    <mergeCell ref="I776:J776"/>
    <mergeCell ref="I777:J777"/>
    <mergeCell ref="I778:J778"/>
    <mergeCell ref="I779:J779"/>
    <mergeCell ref="I768:J768"/>
    <mergeCell ref="I769:J769"/>
    <mergeCell ref="I770:J770"/>
    <mergeCell ref="I771:J771"/>
    <mergeCell ref="I772:J772"/>
    <mergeCell ref="I773:J773"/>
    <mergeCell ref="I786:J786"/>
    <mergeCell ref="I787:J787"/>
    <mergeCell ref="I788:J788"/>
    <mergeCell ref="I789:J789"/>
    <mergeCell ref="I790:J790"/>
    <mergeCell ref="I791:J791"/>
    <mergeCell ref="I780:J780"/>
    <mergeCell ref="I781:J781"/>
    <mergeCell ref="I782:J782"/>
    <mergeCell ref="I783:J783"/>
    <mergeCell ref="I784:J784"/>
    <mergeCell ref="I785:J785"/>
    <mergeCell ref="I798:J798"/>
    <mergeCell ref="I799:J799"/>
    <mergeCell ref="I800:J800"/>
    <mergeCell ref="I801:J801"/>
    <mergeCell ref="I802:J802"/>
    <mergeCell ref="I803:J803"/>
    <mergeCell ref="I792:J792"/>
    <mergeCell ref="I793:J793"/>
    <mergeCell ref="I794:J794"/>
    <mergeCell ref="I795:J795"/>
    <mergeCell ref="I796:J796"/>
    <mergeCell ref="I797:J797"/>
    <mergeCell ref="I810:J810"/>
    <mergeCell ref="I811:J811"/>
    <mergeCell ref="I812:J812"/>
    <mergeCell ref="I813:J813"/>
    <mergeCell ref="I814:J814"/>
    <mergeCell ref="I815:J815"/>
    <mergeCell ref="I804:J804"/>
    <mergeCell ref="I805:J805"/>
    <mergeCell ref="I806:J806"/>
    <mergeCell ref="I807:J807"/>
    <mergeCell ref="I808:J808"/>
    <mergeCell ref="I809:J809"/>
    <mergeCell ref="I822:J822"/>
    <mergeCell ref="I823:J823"/>
    <mergeCell ref="I824:J824"/>
    <mergeCell ref="I825:J825"/>
    <mergeCell ref="I826:J826"/>
    <mergeCell ref="I827:J827"/>
    <mergeCell ref="I816:J816"/>
    <mergeCell ref="I817:J817"/>
    <mergeCell ref="I818:J818"/>
    <mergeCell ref="I819:J819"/>
    <mergeCell ref="I820:J820"/>
    <mergeCell ref="I821:J821"/>
    <mergeCell ref="I834:J834"/>
    <mergeCell ref="I835:J835"/>
    <mergeCell ref="I836:J836"/>
    <mergeCell ref="I837:J837"/>
    <mergeCell ref="I838:J838"/>
    <mergeCell ref="I839:J839"/>
    <mergeCell ref="I828:J828"/>
    <mergeCell ref="I829:J829"/>
    <mergeCell ref="I830:J830"/>
    <mergeCell ref="I831:J831"/>
    <mergeCell ref="I832:J832"/>
    <mergeCell ref="I833:J833"/>
    <mergeCell ref="I846:J846"/>
    <mergeCell ref="I847:J847"/>
    <mergeCell ref="I848:J848"/>
    <mergeCell ref="I849:J849"/>
    <mergeCell ref="I850:J850"/>
    <mergeCell ref="I851:J851"/>
    <mergeCell ref="I840:J840"/>
    <mergeCell ref="I841:J841"/>
    <mergeCell ref="I842:J842"/>
    <mergeCell ref="I843:J843"/>
    <mergeCell ref="I844:J844"/>
    <mergeCell ref="I845:J845"/>
    <mergeCell ref="I858:J858"/>
    <mergeCell ref="I859:J859"/>
    <mergeCell ref="I860:J860"/>
    <mergeCell ref="I861:J861"/>
    <mergeCell ref="I862:J862"/>
    <mergeCell ref="I863:J863"/>
    <mergeCell ref="I852:J852"/>
    <mergeCell ref="I853:J853"/>
    <mergeCell ref="I854:J854"/>
    <mergeCell ref="I855:J855"/>
    <mergeCell ref="I856:J856"/>
    <mergeCell ref="I857:J857"/>
    <mergeCell ref="I870:J870"/>
    <mergeCell ref="I871:J871"/>
    <mergeCell ref="I872:J872"/>
    <mergeCell ref="I873:J873"/>
    <mergeCell ref="I874:J874"/>
    <mergeCell ref="I875:J875"/>
    <mergeCell ref="I864:J864"/>
    <mergeCell ref="I865:J865"/>
    <mergeCell ref="I866:J866"/>
    <mergeCell ref="I867:J867"/>
    <mergeCell ref="I868:J868"/>
    <mergeCell ref="I869:J869"/>
    <mergeCell ref="I882:J882"/>
    <mergeCell ref="I883:J883"/>
    <mergeCell ref="I884:J884"/>
    <mergeCell ref="I885:J885"/>
    <mergeCell ref="I886:J886"/>
    <mergeCell ref="I887:J887"/>
    <mergeCell ref="I876:J876"/>
    <mergeCell ref="I877:J877"/>
    <mergeCell ref="I878:J878"/>
    <mergeCell ref="I879:J879"/>
    <mergeCell ref="I880:J880"/>
    <mergeCell ref="I881:J881"/>
    <mergeCell ref="I894:J894"/>
    <mergeCell ref="I895:J895"/>
    <mergeCell ref="I896:J896"/>
    <mergeCell ref="I897:J897"/>
    <mergeCell ref="I898:J898"/>
    <mergeCell ref="I899:J899"/>
    <mergeCell ref="I888:J888"/>
    <mergeCell ref="I889:J889"/>
    <mergeCell ref="I890:J890"/>
    <mergeCell ref="I891:J891"/>
    <mergeCell ref="I892:J892"/>
    <mergeCell ref="I893:J893"/>
    <mergeCell ref="I906:J906"/>
    <mergeCell ref="I907:J907"/>
    <mergeCell ref="I908:J908"/>
    <mergeCell ref="I909:J909"/>
    <mergeCell ref="I910:J910"/>
    <mergeCell ref="I911:J911"/>
    <mergeCell ref="I900:J900"/>
    <mergeCell ref="I901:J901"/>
    <mergeCell ref="I902:J902"/>
    <mergeCell ref="I903:J903"/>
    <mergeCell ref="I904:J904"/>
    <mergeCell ref="I905:J905"/>
    <mergeCell ref="I918:J918"/>
    <mergeCell ref="I919:J919"/>
    <mergeCell ref="I920:J920"/>
    <mergeCell ref="I921:J921"/>
    <mergeCell ref="I922:J922"/>
    <mergeCell ref="I923:J923"/>
    <mergeCell ref="I912:J912"/>
    <mergeCell ref="I913:J913"/>
    <mergeCell ref="I914:J914"/>
    <mergeCell ref="I915:J915"/>
    <mergeCell ref="I916:J916"/>
    <mergeCell ref="I917:J917"/>
    <mergeCell ref="I930:J930"/>
    <mergeCell ref="I931:J931"/>
    <mergeCell ref="I932:J932"/>
    <mergeCell ref="I933:J933"/>
    <mergeCell ref="I934:J934"/>
    <mergeCell ref="I935:J935"/>
    <mergeCell ref="I924:J924"/>
    <mergeCell ref="I925:J925"/>
    <mergeCell ref="I926:J926"/>
    <mergeCell ref="I927:J927"/>
    <mergeCell ref="I928:J928"/>
    <mergeCell ref="I929:J929"/>
    <mergeCell ref="I942:J942"/>
    <mergeCell ref="I943:J943"/>
    <mergeCell ref="I944:J944"/>
    <mergeCell ref="I945:J945"/>
    <mergeCell ref="I946:J946"/>
    <mergeCell ref="I947:J947"/>
    <mergeCell ref="I936:J936"/>
    <mergeCell ref="I937:J937"/>
    <mergeCell ref="I938:J938"/>
    <mergeCell ref="I939:J939"/>
    <mergeCell ref="I940:J940"/>
    <mergeCell ref="I941:J941"/>
    <mergeCell ref="I954:J954"/>
    <mergeCell ref="I955:J955"/>
    <mergeCell ref="I956:J956"/>
    <mergeCell ref="I957:J957"/>
    <mergeCell ref="I958:J958"/>
    <mergeCell ref="I959:J959"/>
    <mergeCell ref="I948:J948"/>
    <mergeCell ref="I949:J949"/>
    <mergeCell ref="I950:J950"/>
    <mergeCell ref="I951:J951"/>
    <mergeCell ref="I952:J952"/>
    <mergeCell ref="I953:J953"/>
    <mergeCell ref="I966:J966"/>
    <mergeCell ref="I967:J967"/>
    <mergeCell ref="I968:J968"/>
    <mergeCell ref="I969:J969"/>
    <mergeCell ref="I970:J970"/>
    <mergeCell ref="I971:J971"/>
    <mergeCell ref="I960:J960"/>
    <mergeCell ref="I961:J961"/>
    <mergeCell ref="I962:J962"/>
    <mergeCell ref="I963:J963"/>
    <mergeCell ref="I964:J964"/>
    <mergeCell ref="I965:J965"/>
    <mergeCell ref="I978:J978"/>
    <mergeCell ref="I979:J979"/>
    <mergeCell ref="I980:J980"/>
    <mergeCell ref="I981:J981"/>
    <mergeCell ref="I982:J982"/>
    <mergeCell ref="I983:J983"/>
    <mergeCell ref="I972:J972"/>
    <mergeCell ref="I973:J973"/>
    <mergeCell ref="I974:J974"/>
    <mergeCell ref="I975:J975"/>
    <mergeCell ref="I976:J976"/>
    <mergeCell ref="I977:J977"/>
    <mergeCell ref="I990:J990"/>
    <mergeCell ref="I991:J991"/>
    <mergeCell ref="I992:J992"/>
    <mergeCell ref="I993:J993"/>
    <mergeCell ref="I994:J994"/>
    <mergeCell ref="I995:J995"/>
    <mergeCell ref="I984:J984"/>
    <mergeCell ref="I985:J985"/>
    <mergeCell ref="I986:J986"/>
    <mergeCell ref="I987:J987"/>
    <mergeCell ref="I988:J988"/>
    <mergeCell ref="I989:J989"/>
    <mergeCell ref="I1002:J1002"/>
    <mergeCell ref="I1003:J1003"/>
    <mergeCell ref="I1004:J1004"/>
    <mergeCell ref="I1005:J1005"/>
    <mergeCell ref="I1006:J1006"/>
    <mergeCell ref="I1007:J1007"/>
    <mergeCell ref="I996:J996"/>
    <mergeCell ref="I997:J997"/>
    <mergeCell ref="I998:J998"/>
    <mergeCell ref="I999:J999"/>
    <mergeCell ref="I1000:J1000"/>
    <mergeCell ref="I1001:J1001"/>
    <mergeCell ref="I1014:J1014"/>
    <mergeCell ref="I1015:J1015"/>
    <mergeCell ref="I1016:J1016"/>
    <mergeCell ref="I1017:J1017"/>
    <mergeCell ref="I1018:J1018"/>
    <mergeCell ref="I1019:J1019"/>
    <mergeCell ref="I1008:J1008"/>
    <mergeCell ref="I1009:J1009"/>
    <mergeCell ref="I1010:J1010"/>
    <mergeCell ref="I1011:J1011"/>
    <mergeCell ref="I1012:J1012"/>
    <mergeCell ref="I1013:J1013"/>
  </mergeCells>
  <conditionalFormatting sqref="B28:J439">
    <cfRule type="expression" dxfId="27" priority="1">
      <formula>$H28="Cerrado/Firmado"</formula>
    </cfRule>
    <cfRule type="expression" dxfId="26" priority="2">
      <formula>$H28="Más Adelante"</formula>
    </cfRule>
    <cfRule type="expression" dxfId="25" priority="3">
      <formula>$H28="Next"</formula>
    </cfRule>
    <cfRule type="expression" dxfId="24" priority="4">
      <formula>$H28="Corriendo/Activo"</formula>
    </cfRule>
    <cfRule type="expression" dxfId="23" priority="5">
      <formula>$H28="En Seguimiento"</formula>
    </cfRule>
    <cfRule type="expression" dxfId="22" priority="6">
      <formula>$H28="Presentación"</formula>
    </cfRule>
    <cfRule type="expression" dxfId="21" priority="7">
      <formula>$H28="Invitación"</formula>
    </cfRule>
    <cfRule type="expression" dxfId="20" priority="8">
      <formula>$H28="Prospección"</formula>
    </cfRule>
  </conditionalFormatting>
  <conditionalFormatting sqref="E3">
    <cfRule type="notContainsBlanks" dxfId="19" priority="17">
      <formula>LEN(TRIM(E3))&gt;0</formula>
    </cfRule>
  </conditionalFormatting>
  <conditionalFormatting sqref="E27">
    <cfRule type="notContainsBlanks" dxfId="18" priority="19">
      <formula>LEN(TRIM(E27))&gt;0</formula>
    </cfRule>
  </conditionalFormatting>
  <conditionalFormatting sqref="N28:N57">
    <cfRule type="cellIs" dxfId="17" priority="20" operator="greaterThanOrEqual">
      <formula>200</formula>
    </cfRule>
    <cfRule type="cellIs" dxfId="16" priority="21" operator="between">
      <formula>199</formula>
      <formula>100</formula>
    </cfRule>
  </conditionalFormatting>
  <conditionalFormatting sqref="N34:N57">
    <cfRule type="cellIs" dxfId="15" priority="22" operator="lessThan">
      <formula>99</formula>
    </cfRule>
  </conditionalFormatting>
  <dataValidations count="5">
    <dataValidation type="list" allowBlank="1" showErrorMessage="1" sqref="E28:E439" xr:uid="{AAB29921-2429-4417-A961-442C62C29275}">
      <formula1>"Amigo/Conocido,Familiar,Contacto Tibio,Contacto Frío"</formula1>
    </dataValidation>
    <dataValidation type="custom" allowBlank="1" showDropDown="1" showErrorMessage="1" sqref="B28:B337" xr:uid="{31033FA9-682A-4EEB-BCD2-227577547DA8}">
      <formula1>OR(NOT(ISERROR(DATEVALUE(B28))), AND(ISNUMBER(B28), LEFT(CELL("format", B28))="D"))</formula1>
    </dataValidation>
    <dataValidation type="list" allowBlank="1" showErrorMessage="1" sqref="H28:H439" xr:uid="{1DECF255-BFD8-44B7-9DA1-5B8D703C6F28}">
      <formula1>"Prospección,Invitación,Presentación,En Seguimiento,Cerrado/Firmado,Corriendo/Activo,Next,Más Adelante"</formula1>
    </dataValidation>
    <dataValidation type="list" allowBlank="1" showErrorMessage="1" sqref="D28:D439" xr:uid="{DDB93D2E-D1E5-4001-8E5E-D5D51DDFB735}">
      <formula1>"Colombia,Ecuador,Mexico,USA,Perú"</formula1>
    </dataValidation>
    <dataValidation type="list" allowBlank="1" showErrorMessage="1" sqref="F28:F439" xr:uid="{AC0A54EF-4E09-0842-BF98-25B62B3CB911}">
      <formula1>"WhatsApp,Facebook,Instagram,Tik Tok,Ads"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AAD2-1A11-43BB-B7D0-8C07470A2E57}">
  <sheetPr>
    <outlinePr summaryBelow="0" summaryRight="0"/>
  </sheetPr>
  <dimension ref="A1:AD1019"/>
  <sheetViews>
    <sheetView showGridLines="0" zoomScale="90" zoomScaleNormal="90" workbookViewId="0">
      <pane ySplit="3" topLeftCell="A4" activePane="bottomLeft" state="frozen"/>
      <selection pane="bottomLeft" activeCell="E37" sqref="E37"/>
    </sheetView>
  </sheetViews>
  <sheetFormatPr baseColWidth="10" defaultColWidth="12.5" defaultRowHeight="15.75" customHeight="1" x14ac:dyDescent="0.15"/>
  <cols>
    <col min="1" max="1" width="3" customWidth="1"/>
    <col min="2" max="2" width="14.33203125" customWidth="1"/>
    <col min="3" max="4" width="25.83203125" customWidth="1"/>
    <col min="5" max="5" width="17.1640625" customWidth="1"/>
    <col min="6" max="6" width="31.5" customWidth="1"/>
    <col min="8" max="8" width="19.5" customWidth="1"/>
    <col min="9" max="9" width="44.1640625" customWidth="1"/>
    <col min="10" max="10" width="25.5" customWidth="1"/>
    <col min="11" max="11" width="14.83203125" bestFit="1" customWidth="1"/>
    <col min="12" max="12" width="20.33203125" customWidth="1"/>
    <col min="13" max="15" width="14.6640625" customWidth="1"/>
  </cols>
  <sheetData>
    <row r="1" spans="2:30" ht="23" x14ac:dyDescent="0.1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2:30" ht="23" x14ac:dyDescent="0.15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2:30" ht="13" x14ac:dyDescent="0.15">
      <c r="B3" s="1" t="s">
        <v>1</v>
      </c>
      <c r="C3" s="1" t="s">
        <v>2</v>
      </c>
      <c r="D3" s="1" t="s">
        <v>27</v>
      </c>
      <c r="E3" s="2" t="s">
        <v>3</v>
      </c>
      <c r="F3" s="1" t="s">
        <v>25</v>
      </c>
      <c r="G3" s="2" t="s">
        <v>4</v>
      </c>
      <c r="H3" s="2" t="s">
        <v>5</v>
      </c>
      <c r="I3" s="101" t="s">
        <v>6</v>
      </c>
      <c r="J3" s="102"/>
      <c r="K3" s="2" t="s">
        <v>1</v>
      </c>
      <c r="L3" s="2" t="s">
        <v>7</v>
      </c>
      <c r="M3" s="2" t="s">
        <v>8</v>
      </c>
      <c r="N3" s="2" t="s">
        <v>9</v>
      </c>
      <c r="O3" s="3" t="s">
        <v>10</v>
      </c>
    </row>
    <row r="4" spans="2:30" ht="23" x14ac:dyDescent="0.15"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0" ht="15.75" customHeight="1" x14ac:dyDescent="0.25">
      <c r="B5" s="5" t="s">
        <v>11</v>
      </c>
      <c r="C5" s="6" t="s">
        <v>12</v>
      </c>
      <c r="D5" s="33"/>
      <c r="E5" s="4"/>
      <c r="F5" s="4"/>
      <c r="G5" s="4"/>
      <c r="H5" s="7"/>
      <c r="I5" s="4"/>
      <c r="J5" s="4"/>
      <c r="K5" s="4"/>
      <c r="L5" s="4"/>
      <c r="M5" s="4"/>
      <c r="N5" s="4"/>
      <c r="O5" s="4"/>
    </row>
    <row r="6" spans="2:30" ht="13.5" customHeight="1" x14ac:dyDescent="0.25">
      <c r="B6" s="46" t="s">
        <v>28</v>
      </c>
      <c r="C6" s="47">
        <f>COUNTIF(H28:H188,"Prospección")</f>
        <v>0</v>
      </c>
      <c r="D6" s="33"/>
      <c r="E6" s="4"/>
      <c r="F6" s="4"/>
      <c r="G6" s="4"/>
      <c r="H6" s="7"/>
      <c r="I6" s="4"/>
      <c r="J6" s="4"/>
      <c r="K6" s="4"/>
      <c r="L6" s="4"/>
      <c r="M6" s="4"/>
      <c r="N6" s="4"/>
      <c r="O6" s="4"/>
    </row>
    <row r="7" spans="2:30" ht="13.5" customHeight="1" x14ac:dyDescent="0.15">
      <c r="B7" s="49" t="s">
        <v>13</v>
      </c>
      <c r="C7" s="47">
        <f>COUNTIF(H28:H188,"Invitación")</f>
        <v>0</v>
      </c>
      <c r="D7" s="33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0" ht="13.5" customHeight="1" x14ac:dyDescent="0.15">
      <c r="B8" s="48" t="s">
        <v>15</v>
      </c>
      <c r="C8" s="47">
        <f>COUNTIF(H28:H188,"Presentación")</f>
        <v>0</v>
      </c>
      <c r="D8" s="33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30" ht="13.5" customHeight="1" x14ac:dyDescent="0.15">
      <c r="B9" s="50" t="s">
        <v>14</v>
      </c>
      <c r="C9" s="47">
        <f>COUNTIF(H28:H188,"En Seguimiento")</f>
        <v>0</v>
      </c>
      <c r="D9" s="33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30" ht="13.5" customHeight="1" x14ac:dyDescent="0.15">
      <c r="B10" s="51" t="s">
        <v>16</v>
      </c>
      <c r="C10" s="47">
        <f>COUNTIF(H27:H187,"Corriendo/Activo")</f>
        <v>0</v>
      </c>
      <c r="D10" s="3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30" ht="13.5" customHeight="1" x14ac:dyDescent="0.15">
      <c r="B11" s="52" t="s">
        <v>29</v>
      </c>
      <c r="C11" s="47">
        <f>COUNTIF(H28:H188,"Next")</f>
        <v>0</v>
      </c>
      <c r="D11" s="3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30" ht="13.5" customHeight="1" x14ac:dyDescent="0.15">
      <c r="B12" s="55" t="s">
        <v>30</v>
      </c>
      <c r="C12" s="47">
        <f>COUNTIF(H28:H188,"Más Adelante")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30" ht="13.5" customHeight="1" x14ac:dyDescent="0.15">
      <c r="B13" s="54" t="s">
        <v>17</v>
      </c>
      <c r="C13" s="53">
        <f>COUNTIF(H28:H188,"Cerrado/Firmado")</f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0" ht="13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30" ht="13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2:30" ht="13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3" x14ac:dyDescent="0.15"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ht="13" x14ac:dyDescent="0.15">
      <c r="B18" s="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3" x14ac:dyDescent="0.15">
      <c r="B19" s="8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3" x14ac:dyDescent="0.15">
      <c r="B20" s="8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3" x14ac:dyDescent="0.15">
      <c r="B21" s="8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3" x14ac:dyDescent="0.15">
      <c r="B22" s="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3" x14ac:dyDescent="0.15">
      <c r="B23" s="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13" x14ac:dyDescent="0.15">
      <c r="B24" s="8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13" x14ac:dyDescent="0.15">
      <c r="B25" s="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3" x14ac:dyDescent="0.15">
      <c r="B26" s="8"/>
      <c r="C26" s="56"/>
      <c r="D26" s="56"/>
      <c r="E26" s="56"/>
      <c r="F26" s="56"/>
      <c r="G26" s="56"/>
      <c r="H26" s="56"/>
      <c r="I26" s="56"/>
      <c r="J26" s="56"/>
      <c r="K26" s="57"/>
      <c r="L26" s="57"/>
      <c r="M26" s="57"/>
      <c r="N26" s="57"/>
      <c r="O26" s="57"/>
    </row>
    <row r="27" spans="1:15" ht="13" x14ac:dyDescent="0.15">
      <c r="B27" s="32" t="s">
        <v>1</v>
      </c>
      <c r="C27" s="32" t="s">
        <v>2</v>
      </c>
      <c r="D27" s="34" t="s">
        <v>26</v>
      </c>
      <c r="E27" s="32" t="s">
        <v>3</v>
      </c>
      <c r="F27" s="32" t="s">
        <v>25</v>
      </c>
      <c r="G27" s="32" t="s">
        <v>4</v>
      </c>
      <c r="H27" s="32" t="s">
        <v>5</v>
      </c>
      <c r="I27" s="107" t="s">
        <v>6</v>
      </c>
      <c r="J27" s="108"/>
      <c r="K27" s="9" t="s">
        <v>1</v>
      </c>
      <c r="L27" s="9" t="s">
        <v>7</v>
      </c>
      <c r="M27" s="9" t="s">
        <v>8</v>
      </c>
      <c r="N27" s="9" t="s">
        <v>9</v>
      </c>
      <c r="O27" s="10" t="s">
        <v>10</v>
      </c>
    </row>
    <row r="28" spans="1:15" ht="13" x14ac:dyDescent="0.15">
      <c r="A28">
        <v>1</v>
      </c>
      <c r="B28" s="58">
        <v>45627</v>
      </c>
      <c r="C28" s="43"/>
      <c r="D28" s="43"/>
      <c r="E28" s="43"/>
      <c r="F28" s="43"/>
      <c r="G28" s="43"/>
      <c r="H28" s="43"/>
      <c r="I28" s="87"/>
      <c r="J28" s="88"/>
      <c r="K28" s="26">
        <v>45627</v>
      </c>
      <c r="L28" s="11">
        <f>COUNTIF(B$28:B$439,"1/12/2024")</f>
        <v>10</v>
      </c>
      <c r="M28" s="12">
        <f>L28</f>
        <v>10</v>
      </c>
      <c r="N28" s="16">
        <f t="shared" ref="N28:N58" si="0">O28-M28</f>
        <v>290</v>
      </c>
      <c r="O28" s="17">
        <v>300</v>
      </c>
    </row>
    <row r="29" spans="1:15" ht="13" x14ac:dyDescent="0.15">
      <c r="A29">
        <v>2</v>
      </c>
      <c r="B29" s="58">
        <v>45627</v>
      </c>
      <c r="C29" s="43"/>
      <c r="D29" s="43"/>
      <c r="E29" s="43"/>
      <c r="F29" s="43"/>
      <c r="G29" s="43"/>
      <c r="H29" s="43"/>
      <c r="I29" s="87"/>
      <c r="J29" s="88"/>
      <c r="K29" s="26">
        <v>45628</v>
      </c>
      <c r="L29" s="11">
        <f>COUNTIF(B$28:B$439,"2/12/2024")</f>
        <v>0</v>
      </c>
      <c r="M29" s="12">
        <f t="shared" ref="M29:M58" si="1">L29+M28</f>
        <v>10</v>
      </c>
      <c r="N29" s="16">
        <f t="shared" si="0"/>
        <v>290</v>
      </c>
      <c r="O29" s="17">
        <v>300</v>
      </c>
    </row>
    <row r="30" spans="1:15" ht="13" x14ac:dyDescent="0.15">
      <c r="A30">
        <v>3</v>
      </c>
      <c r="B30" s="58">
        <v>45627</v>
      </c>
      <c r="C30" s="43"/>
      <c r="D30" s="43"/>
      <c r="E30" s="43"/>
      <c r="F30" s="43"/>
      <c r="G30" s="43"/>
      <c r="H30" s="43"/>
      <c r="I30" s="87"/>
      <c r="J30" s="88"/>
      <c r="K30" s="26">
        <v>45629</v>
      </c>
      <c r="L30" s="11">
        <f>COUNTIF(B$28:B$439,"3/12/2024")</f>
        <v>0</v>
      </c>
      <c r="M30" s="12">
        <f t="shared" si="1"/>
        <v>10</v>
      </c>
      <c r="N30" s="16">
        <f t="shared" si="0"/>
        <v>290</v>
      </c>
      <c r="O30" s="17">
        <v>300</v>
      </c>
    </row>
    <row r="31" spans="1:15" ht="13" x14ac:dyDescent="0.15">
      <c r="A31">
        <v>4</v>
      </c>
      <c r="B31" s="58">
        <v>45627</v>
      </c>
      <c r="C31" s="43"/>
      <c r="D31" s="43"/>
      <c r="E31" s="43"/>
      <c r="F31" s="43"/>
      <c r="G31" s="43"/>
      <c r="H31" s="43"/>
      <c r="I31" s="87"/>
      <c r="J31" s="88"/>
      <c r="K31" s="26">
        <v>45630</v>
      </c>
      <c r="L31" s="11">
        <f>COUNTIF(B$28:B$439,"4/12/2024")</f>
        <v>0</v>
      </c>
      <c r="M31" s="12">
        <f t="shared" si="1"/>
        <v>10</v>
      </c>
      <c r="N31" s="16">
        <f t="shared" si="0"/>
        <v>290</v>
      </c>
      <c r="O31" s="17">
        <v>300</v>
      </c>
    </row>
    <row r="32" spans="1:15" ht="13" x14ac:dyDescent="0.15">
      <c r="A32">
        <v>5</v>
      </c>
      <c r="B32" s="58">
        <v>45627</v>
      </c>
      <c r="C32" s="43"/>
      <c r="D32" s="43"/>
      <c r="E32" s="43"/>
      <c r="F32" s="43"/>
      <c r="G32" s="43"/>
      <c r="H32" s="43"/>
      <c r="I32" s="87"/>
      <c r="J32" s="88"/>
      <c r="K32" s="26">
        <v>45631</v>
      </c>
      <c r="L32" s="11">
        <f>COUNTIF(B$28:B$439,"5/12/2024")</f>
        <v>0</v>
      </c>
      <c r="M32" s="12">
        <f t="shared" si="1"/>
        <v>10</v>
      </c>
      <c r="N32" s="16">
        <f t="shared" si="0"/>
        <v>290</v>
      </c>
      <c r="O32" s="17">
        <v>300</v>
      </c>
    </row>
    <row r="33" spans="1:15" ht="13" x14ac:dyDescent="0.15">
      <c r="A33">
        <v>6</v>
      </c>
      <c r="B33" s="58">
        <v>45627</v>
      </c>
      <c r="C33" s="43"/>
      <c r="D33" s="43"/>
      <c r="E33" s="43"/>
      <c r="F33" s="43"/>
      <c r="G33" s="43"/>
      <c r="H33" s="43"/>
      <c r="I33" s="87"/>
      <c r="J33" s="88"/>
      <c r="K33" s="26">
        <v>45632</v>
      </c>
      <c r="L33" s="11">
        <f>COUNTIF(B$28:B$439,"6/12/2024")</f>
        <v>0</v>
      </c>
      <c r="M33" s="12">
        <f t="shared" si="1"/>
        <v>10</v>
      </c>
      <c r="N33" s="16">
        <f t="shared" si="0"/>
        <v>290</v>
      </c>
      <c r="O33" s="17">
        <v>300</v>
      </c>
    </row>
    <row r="34" spans="1:15" ht="13" x14ac:dyDescent="0.15">
      <c r="A34">
        <v>7</v>
      </c>
      <c r="B34" s="58">
        <v>45627</v>
      </c>
      <c r="C34" s="43"/>
      <c r="D34" s="43"/>
      <c r="E34" s="43"/>
      <c r="F34" s="43"/>
      <c r="G34" s="43"/>
      <c r="H34" s="43"/>
      <c r="I34" s="87"/>
      <c r="J34" s="88"/>
      <c r="K34" s="26">
        <v>45633</v>
      </c>
      <c r="L34" s="11">
        <f>COUNTIF(B$28:B$439,"7/12/2024")</f>
        <v>0</v>
      </c>
      <c r="M34" s="12">
        <f t="shared" si="1"/>
        <v>10</v>
      </c>
      <c r="N34" s="16">
        <f t="shared" si="0"/>
        <v>290</v>
      </c>
      <c r="O34" s="17">
        <v>300</v>
      </c>
    </row>
    <row r="35" spans="1:15" ht="13" x14ac:dyDescent="0.15">
      <c r="A35">
        <v>8</v>
      </c>
      <c r="B35" s="58">
        <v>45627</v>
      </c>
      <c r="C35" s="43"/>
      <c r="D35" s="43"/>
      <c r="E35" s="43"/>
      <c r="F35" s="43"/>
      <c r="G35" s="43"/>
      <c r="H35" s="43"/>
      <c r="I35" s="87"/>
      <c r="J35" s="88"/>
      <c r="K35" s="26">
        <v>45634</v>
      </c>
      <c r="L35" s="11">
        <f>COUNTIF(B$28:B$439,"8/12/2024")</f>
        <v>0</v>
      </c>
      <c r="M35" s="12">
        <f t="shared" si="1"/>
        <v>10</v>
      </c>
      <c r="N35" s="16">
        <f t="shared" si="0"/>
        <v>290</v>
      </c>
      <c r="O35" s="17">
        <v>300</v>
      </c>
    </row>
    <row r="36" spans="1:15" ht="13" x14ac:dyDescent="0.15">
      <c r="A36">
        <v>9</v>
      </c>
      <c r="B36" s="58">
        <v>45627</v>
      </c>
      <c r="C36" s="43"/>
      <c r="D36" s="43"/>
      <c r="E36" s="43"/>
      <c r="F36" s="43"/>
      <c r="G36" s="43"/>
      <c r="H36" s="43"/>
      <c r="I36" s="87"/>
      <c r="J36" s="88"/>
      <c r="K36" s="26">
        <v>45635</v>
      </c>
      <c r="L36" s="11">
        <f>COUNTIF(B$28:B$439,"9/12/2024")</f>
        <v>0</v>
      </c>
      <c r="M36" s="12">
        <f t="shared" si="1"/>
        <v>10</v>
      </c>
      <c r="N36" s="16">
        <f t="shared" si="0"/>
        <v>290</v>
      </c>
      <c r="O36" s="17">
        <v>300</v>
      </c>
    </row>
    <row r="37" spans="1:15" ht="13" x14ac:dyDescent="0.15">
      <c r="A37">
        <v>10</v>
      </c>
      <c r="B37" s="58">
        <v>45627</v>
      </c>
      <c r="C37" s="43"/>
      <c r="D37" s="43"/>
      <c r="E37" s="43"/>
      <c r="F37" s="43"/>
      <c r="G37" s="43"/>
      <c r="H37" s="43"/>
      <c r="I37" s="87"/>
      <c r="J37" s="88"/>
      <c r="K37" s="26">
        <v>45636</v>
      </c>
      <c r="L37" s="11">
        <f>COUNTIF(B$28:B$439,"10/12/2024")</f>
        <v>0</v>
      </c>
      <c r="M37" s="12">
        <f t="shared" si="1"/>
        <v>10</v>
      </c>
      <c r="N37" s="16">
        <f t="shared" si="0"/>
        <v>290</v>
      </c>
      <c r="O37" s="17">
        <v>300</v>
      </c>
    </row>
    <row r="38" spans="1:15" ht="13" x14ac:dyDescent="0.15">
      <c r="B38" s="42"/>
      <c r="C38" s="43"/>
      <c r="D38" s="43"/>
      <c r="E38" s="43"/>
      <c r="F38" s="43"/>
      <c r="G38" s="43"/>
      <c r="H38" s="43"/>
      <c r="I38" s="87"/>
      <c r="J38" s="88"/>
      <c r="K38" s="26">
        <v>45637</v>
      </c>
      <c r="L38" s="11">
        <f>COUNTIF(B$28:B$439,"11/12/2024")</f>
        <v>0</v>
      </c>
      <c r="M38" s="12">
        <f t="shared" si="1"/>
        <v>10</v>
      </c>
      <c r="N38" s="16">
        <f t="shared" si="0"/>
        <v>290</v>
      </c>
      <c r="O38" s="17">
        <v>300</v>
      </c>
    </row>
    <row r="39" spans="1:15" ht="13" x14ac:dyDescent="0.15">
      <c r="B39" s="42"/>
      <c r="C39" s="43"/>
      <c r="D39" s="43"/>
      <c r="E39" s="43"/>
      <c r="F39" s="43"/>
      <c r="G39" s="43"/>
      <c r="H39" s="43"/>
      <c r="I39" s="87"/>
      <c r="J39" s="88"/>
      <c r="K39" s="26">
        <v>45638</v>
      </c>
      <c r="L39" s="11">
        <f>COUNTIF(B$28:B$439,"12/12/2024")</f>
        <v>0</v>
      </c>
      <c r="M39" s="12">
        <f t="shared" si="1"/>
        <v>10</v>
      </c>
      <c r="N39" s="16">
        <f t="shared" si="0"/>
        <v>290</v>
      </c>
      <c r="O39" s="17">
        <v>300</v>
      </c>
    </row>
    <row r="40" spans="1:15" ht="13" x14ac:dyDescent="0.15">
      <c r="B40" s="42"/>
      <c r="C40" s="43"/>
      <c r="D40" s="43"/>
      <c r="E40" s="43"/>
      <c r="F40" s="43"/>
      <c r="G40" s="43"/>
      <c r="H40" s="43"/>
      <c r="I40" s="87"/>
      <c r="J40" s="88"/>
      <c r="K40" s="26">
        <v>45639</v>
      </c>
      <c r="L40" s="11">
        <f>COUNTIF(B$28:B$439,"13/12/2024")</f>
        <v>0</v>
      </c>
      <c r="M40" s="12">
        <f t="shared" si="1"/>
        <v>10</v>
      </c>
      <c r="N40" s="16">
        <f t="shared" si="0"/>
        <v>290</v>
      </c>
      <c r="O40" s="17">
        <v>300</v>
      </c>
    </row>
    <row r="41" spans="1:15" ht="13" x14ac:dyDescent="0.15">
      <c r="B41" s="42"/>
      <c r="C41" s="43"/>
      <c r="D41" s="43"/>
      <c r="E41" s="43"/>
      <c r="F41" s="43"/>
      <c r="G41" s="43"/>
      <c r="H41" s="43"/>
      <c r="I41" s="87"/>
      <c r="J41" s="88"/>
      <c r="K41" s="26">
        <v>45640</v>
      </c>
      <c r="L41" s="11">
        <f>COUNTIF(B$28:B$439,"14/12/2024")</f>
        <v>0</v>
      </c>
      <c r="M41" s="12">
        <f t="shared" si="1"/>
        <v>10</v>
      </c>
      <c r="N41" s="16">
        <f t="shared" si="0"/>
        <v>290</v>
      </c>
      <c r="O41" s="17">
        <v>300</v>
      </c>
    </row>
    <row r="42" spans="1:15" ht="13" x14ac:dyDescent="0.15">
      <c r="B42" s="42"/>
      <c r="C42" s="43"/>
      <c r="D42" s="43"/>
      <c r="E42" s="43"/>
      <c r="F42" s="43"/>
      <c r="G42" s="43"/>
      <c r="H42" s="43"/>
      <c r="I42" s="87"/>
      <c r="J42" s="88"/>
      <c r="K42" s="26">
        <v>45641</v>
      </c>
      <c r="L42" s="11">
        <f>COUNTIF(B$28:B$439,"15/12/2024")</f>
        <v>0</v>
      </c>
      <c r="M42" s="12">
        <f t="shared" si="1"/>
        <v>10</v>
      </c>
      <c r="N42" s="16">
        <f t="shared" si="0"/>
        <v>290</v>
      </c>
      <c r="O42" s="17">
        <v>300</v>
      </c>
    </row>
    <row r="43" spans="1:15" ht="13" x14ac:dyDescent="0.15">
      <c r="B43" s="42"/>
      <c r="C43" s="43"/>
      <c r="D43" s="43"/>
      <c r="E43" s="43"/>
      <c r="F43" s="43"/>
      <c r="G43" s="43"/>
      <c r="H43" s="43"/>
      <c r="I43" s="87"/>
      <c r="J43" s="88"/>
      <c r="K43" s="26">
        <v>45642</v>
      </c>
      <c r="L43" s="11">
        <f>COUNTIF(B$28:B$439,"16/12/2024")</f>
        <v>0</v>
      </c>
      <c r="M43" s="12">
        <f t="shared" si="1"/>
        <v>10</v>
      </c>
      <c r="N43" s="16">
        <f t="shared" si="0"/>
        <v>290</v>
      </c>
      <c r="O43" s="17">
        <v>300</v>
      </c>
    </row>
    <row r="44" spans="1:15" ht="13" x14ac:dyDescent="0.15">
      <c r="B44" s="42"/>
      <c r="C44" s="43"/>
      <c r="D44" s="43"/>
      <c r="E44" s="43"/>
      <c r="F44" s="43"/>
      <c r="G44" s="43"/>
      <c r="H44" s="43"/>
      <c r="I44" s="87"/>
      <c r="J44" s="88"/>
      <c r="K44" s="26">
        <v>45643</v>
      </c>
      <c r="L44" s="11">
        <f>COUNTIF(B$28:B$439,"17/12/2024")</f>
        <v>0</v>
      </c>
      <c r="M44" s="12">
        <f t="shared" si="1"/>
        <v>10</v>
      </c>
      <c r="N44" s="16">
        <f t="shared" si="0"/>
        <v>290</v>
      </c>
      <c r="O44" s="17">
        <v>300</v>
      </c>
    </row>
    <row r="45" spans="1:15" ht="13" x14ac:dyDescent="0.15">
      <c r="B45" s="42"/>
      <c r="C45" s="43"/>
      <c r="D45" s="43"/>
      <c r="E45" s="43"/>
      <c r="F45" s="43"/>
      <c r="G45" s="43"/>
      <c r="H45" s="43"/>
      <c r="I45" s="87"/>
      <c r="J45" s="88"/>
      <c r="K45" s="26">
        <v>45644</v>
      </c>
      <c r="L45" s="11">
        <f>COUNTIF(B$28:B$439,"18/122024")</f>
        <v>0</v>
      </c>
      <c r="M45" s="12">
        <f t="shared" si="1"/>
        <v>10</v>
      </c>
      <c r="N45" s="16">
        <f t="shared" si="0"/>
        <v>290</v>
      </c>
      <c r="O45" s="17">
        <v>300</v>
      </c>
    </row>
    <row r="46" spans="1:15" ht="13" x14ac:dyDescent="0.15">
      <c r="B46" s="42"/>
      <c r="C46" s="43"/>
      <c r="D46" s="43"/>
      <c r="E46" s="43"/>
      <c r="F46" s="43"/>
      <c r="G46" s="43"/>
      <c r="H46" s="43"/>
      <c r="I46" s="87"/>
      <c r="J46" s="88"/>
      <c r="K46" s="26">
        <v>45645</v>
      </c>
      <c r="L46" s="11">
        <f>COUNTIF(B$28:B$439,"19/12/2024")</f>
        <v>0</v>
      </c>
      <c r="M46" s="12">
        <f t="shared" si="1"/>
        <v>10</v>
      </c>
      <c r="N46" s="16">
        <f t="shared" si="0"/>
        <v>290</v>
      </c>
      <c r="O46" s="17">
        <v>300</v>
      </c>
    </row>
    <row r="47" spans="1:15" ht="13" x14ac:dyDescent="0.15">
      <c r="B47" s="42"/>
      <c r="C47" s="43"/>
      <c r="D47" s="43"/>
      <c r="E47" s="43"/>
      <c r="F47" s="43"/>
      <c r="G47" s="43"/>
      <c r="H47" s="43"/>
      <c r="I47" s="87"/>
      <c r="J47" s="88"/>
      <c r="K47" s="26">
        <v>45646</v>
      </c>
      <c r="L47" s="11">
        <f>COUNTIF(B$28:B$439,"20/12/2024")</f>
        <v>0</v>
      </c>
      <c r="M47" s="12">
        <f t="shared" si="1"/>
        <v>10</v>
      </c>
      <c r="N47" s="16">
        <f t="shared" si="0"/>
        <v>290</v>
      </c>
      <c r="O47" s="17">
        <v>300</v>
      </c>
    </row>
    <row r="48" spans="1:15" ht="13" x14ac:dyDescent="0.15">
      <c r="B48" s="42"/>
      <c r="C48" s="43"/>
      <c r="D48" s="43"/>
      <c r="E48" s="43"/>
      <c r="F48" s="43"/>
      <c r="G48" s="43"/>
      <c r="H48" s="43"/>
      <c r="I48" s="87"/>
      <c r="J48" s="88"/>
      <c r="K48" s="26">
        <v>45647</v>
      </c>
      <c r="L48" s="11">
        <f>COUNTIF(B$28:B$439,"21/12/2024")</f>
        <v>0</v>
      </c>
      <c r="M48" s="12">
        <f t="shared" si="1"/>
        <v>10</v>
      </c>
      <c r="N48" s="16">
        <f t="shared" si="0"/>
        <v>290</v>
      </c>
      <c r="O48" s="17">
        <v>300</v>
      </c>
    </row>
    <row r="49" spans="2:15" ht="13" x14ac:dyDescent="0.15">
      <c r="B49" s="42"/>
      <c r="C49" s="43"/>
      <c r="D49" s="43"/>
      <c r="E49" s="43"/>
      <c r="F49" s="43"/>
      <c r="G49" s="43"/>
      <c r="H49" s="43"/>
      <c r="I49" s="87"/>
      <c r="J49" s="88"/>
      <c r="K49" s="26">
        <v>45648</v>
      </c>
      <c r="L49" s="11">
        <f>COUNTIF(B$28:B$439,"22/12/2024")</f>
        <v>0</v>
      </c>
      <c r="M49" s="12">
        <f t="shared" si="1"/>
        <v>10</v>
      </c>
      <c r="N49" s="16">
        <f t="shared" si="0"/>
        <v>290</v>
      </c>
      <c r="O49" s="17">
        <v>300</v>
      </c>
    </row>
    <row r="50" spans="2:15" ht="13" x14ac:dyDescent="0.15">
      <c r="B50" s="42"/>
      <c r="C50" s="43"/>
      <c r="D50" s="43"/>
      <c r="E50" s="43"/>
      <c r="F50" s="43"/>
      <c r="G50" s="43"/>
      <c r="H50" s="43"/>
      <c r="I50" s="87"/>
      <c r="J50" s="88"/>
      <c r="K50" s="26">
        <v>45649</v>
      </c>
      <c r="L50" s="11">
        <f>COUNTIF(B$28:B$439,"23/12/2024")</f>
        <v>0</v>
      </c>
      <c r="M50" s="12">
        <f t="shared" si="1"/>
        <v>10</v>
      </c>
      <c r="N50" s="16">
        <f t="shared" si="0"/>
        <v>290</v>
      </c>
      <c r="O50" s="17">
        <v>300</v>
      </c>
    </row>
    <row r="51" spans="2:15" ht="13" x14ac:dyDescent="0.15">
      <c r="B51" s="42"/>
      <c r="C51" s="43"/>
      <c r="D51" s="43"/>
      <c r="E51" s="43"/>
      <c r="F51" s="43"/>
      <c r="G51" s="43"/>
      <c r="H51" s="43"/>
      <c r="I51" s="87"/>
      <c r="J51" s="88"/>
      <c r="K51" s="26">
        <v>45650</v>
      </c>
      <c r="L51" s="11">
        <f>COUNTIF(B$28:B$439,"24/12/2024")</f>
        <v>0</v>
      </c>
      <c r="M51" s="12">
        <f t="shared" si="1"/>
        <v>10</v>
      </c>
      <c r="N51" s="16">
        <f t="shared" si="0"/>
        <v>290</v>
      </c>
      <c r="O51" s="17">
        <v>300</v>
      </c>
    </row>
    <row r="52" spans="2:15" ht="13" x14ac:dyDescent="0.15">
      <c r="B52" s="42"/>
      <c r="C52" s="43"/>
      <c r="D52" s="43"/>
      <c r="E52" s="43"/>
      <c r="F52" s="43"/>
      <c r="G52" s="43"/>
      <c r="H52" s="43"/>
      <c r="I52" s="87"/>
      <c r="J52" s="88"/>
      <c r="K52" s="26">
        <v>45651</v>
      </c>
      <c r="L52" s="11">
        <f>COUNTIF(B$28:B$439,"25/12/2024")</f>
        <v>0</v>
      </c>
      <c r="M52" s="12">
        <f t="shared" si="1"/>
        <v>10</v>
      </c>
      <c r="N52" s="16">
        <f t="shared" si="0"/>
        <v>290</v>
      </c>
      <c r="O52" s="17">
        <v>300</v>
      </c>
    </row>
    <row r="53" spans="2:15" ht="13" x14ac:dyDescent="0.15">
      <c r="B53" s="42"/>
      <c r="C53" s="43"/>
      <c r="D53" s="43"/>
      <c r="E53" s="43"/>
      <c r="F53" s="43"/>
      <c r="G53" s="43"/>
      <c r="H53" s="43"/>
      <c r="I53" s="87"/>
      <c r="J53" s="88"/>
      <c r="K53" s="26">
        <v>45652</v>
      </c>
      <c r="L53" s="11">
        <f>COUNTIF(B$28:B$439,"26/12/2024")</f>
        <v>0</v>
      </c>
      <c r="M53" s="12">
        <f t="shared" si="1"/>
        <v>10</v>
      </c>
      <c r="N53" s="16">
        <f t="shared" si="0"/>
        <v>290</v>
      </c>
      <c r="O53" s="17">
        <v>300</v>
      </c>
    </row>
    <row r="54" spans="2:15" ht="13" x14ac:dyDescent="0.15">
      <c r="B54" s="42"/>
      <c r="C54" s="43"/>
      <c r="D54" s="43"/>
      <c r="E54" s="43"/>
      <c r="F54" s="43"/>
      <c r="G54" s="43"/>
      <c r="H54" s="43"/>
      <c r="I54" s="87"/>
      <c r="J54" s="88"/>
      <c r="K54" s="26">
        <v>45653</v>
      </c>
      <c r="L54" s="11">
        <f>COUNTIF(B$28:B$439,"27/12/2024")</f>
        <v>0</v>
      </c>
      <c r="M54" s="12">
        <f t="shared" si="1"/>
        <v>10</v>
      </c>
      <c r="N54" s="16">
        <f t="shared" si="0"/>
        <v>290</v>
      </c>
      <c r="O54" s="17">
        <v>300</v>
      </c>
    </row>
    <row r="55" spans="2:15" ht="13" x14ac:dyDescent="0.15">
      <c r="B55" s="42"/>
      <c r="C55" s="43"/>
      <c r="D55" s="43"/>
      <c r="E55" s="43"/>
      <c r="F55" s="43"/>
      <c r="G55" s="43"/>
      <c r="H55" s="43"/>
      <c r="I55" s="87"/>
      <c r="J55" s="88"/>
      <c r="K55" s="26">
        <v>45654</v>
      </c>
      <c r="L55" s="11">
        <f>COUNTIF(B$28:B$439,"28/12/2024")</f>
        <v>0</v>
      </c>
      <c r="M55" s="12">
        <f t="shared" si="1"/>
        <v>10</v>
      </c>
      <c r="N55" s="16">
        <f t="shared" si="0"/>
        <v>290</v>
      </c>
      <c r="O55" s="17">
        <v>300</v>
      </c>
    </row>
    <row r="56" spans="2:15" ht="13" x14ac:dyDescent="0.15">
      <c r="B56" s="42"/>
      <c r="C56" s="43"/>
      <c r="D56" s="43"/>
      <c r="E56" s="43"/>
      <c r="F56" s="43"/>
      <c r="G56" s="43"/>
      <c r="H56" s="43"/>
      <c r="I56" s="87"/>
      <c r="J56" s="88"/>
      <c r="K56" s="26">
        <v>45655</v>
      </c>
      <c r="L56" s="11">
        <f>COUNTIF(B$28:B$439,"29/12/2024")</f>
        <v>0</v>
      </c>
      <c r="M56" s="12">
        <f t="shared" si="1"/>
        <v>10</v>
      </c>
      <c r="N56" s="16">
        <f t="shared" si="0"/>
        <v>290</v>
      </c>
      <c r="O56" s="17">
        <v>300</v>
      </c>
    </row>
    <row r="57" spans="2:15" ht="13" x14ac:dyDescent="0.15">
      <c r="B57" s="42"/>
      <c r="C57" s="43"/>
      <c r="D57" s="43"/>
      <c r="E57" s="43"/>
      <c r="F57" s="43"/>
      <c r="G57" s="43"/>
      <c r="H57" s="43"/>
      <c r="I57" s="87"/>
      <c r="J57" s="88"/>
      <c r="K57" s="26">
        <v>45656</v>
      </c>
      <c r="L57" s="11">
        <f>COUNTIF(B$28:B$439,"30/12/2024")</f>
        <v>0</v>
      </c>
      <c r="M57" s="12">
        <f t="shared" si="1"/>
        <v>10</v>
      </c>
      <c r="N57" s="16">
        <f t="shared" si="0"/>
        <v>290</v>
      </c>
      <c r="O57" s="17">
        <v>300</v>
      </c>
    </row>
    <row r="58" spans="2:15" ht="13" x14ac:dyDescent="0.15">
      <c r="B58" s="42"/>
      <c r="C58" s="43"/>
      <c r="D58" s="43"/>
      <c r="E58" s="43"/>
      <c r="F58" s="43"/>
      <c r="G58" s="43"/>
      <c r="H58" s="43"/>
      <c r="I58" s="87"/>
      <c r="J58" s="88"/>
      <c r="K58" s="27">
        <v>45657</v>
      </c>
      <c r="L58" s="13">
        <f>COUNTIF(B$28:B$439,"31/12/2024")</f>
        <v>0</v>
      </c>
      <c r="M58" s="14">
        <f t="shared" si="1"/>
        <v>10</v>
      </c>
      <c r="N58" s="18">
        <f t="shared" si="0"/>
        <v>290</v>
      </c>
      <c r="O58" s="19">
        <v>300</v>
      </c>
    </row>
    <row r="59" spans="2:15" ht="13" x14ac:dyDescent="0.15">
      <c r="B59" s="42"/>
      <c r="C59" s="43"/>
      <c r="D59" s="43"/>
      <c r="E59" s="43"/>
      <c r="F59" s="43"/>
      <c r="G59" s="43"/>
      <c r="H59" s="43"/>
      <c r="I59" s="87"/>
      <c r="J59" s="88"/>
      <c r="K59" s="20"/>
    </row>
    <row r="60" spans="2:15" ht="13" x14ac:dyDescent="0.15">
      <c r="B60" s="42"/>
      <c r="C60" s="43"/>
      <c r="D60" s="43"/>
      <c r="E60" s="43"/>
      <c r="F60" s="43"/>
      <c r="G60" s="43"/>
      <c r="H60" s="43"/>
      <c r="I60" s="87"/>
      <c r="J60" s="88"/>
      <c r="K60" s="20"/>
    </row>
    <row r="61" spans="2:15" ht="13" x14ac:dyDescent="0.15">
      <c r="B61" s="42"/>
      <c r="C61" s="43"/>
      <c r="D61" s="43"/>
      <c r="E61" s="43"/>
      <c r="F61" s="43"/>
      <c r="G61" s="43"/>
      <c r="H61" s="43"/>
      <c r="I61" s="87"/>
      <c r="J61" s="88"/>
      <c r="K61" s="20"/>
    </row>
    <row r="62" spans="2:15" ht="13" x14ac:dyDescent="0.15">
      <c r="B62" s="42"/>
      <c r="C62" s="43"/>
      <c r="D62" s="43"/>
      <c r="E62" s="43"/>
      <c r="F62" s="43"/>
      <c r="G62" s="43"/>
      <c r="H62" s="43"/>
      <c r="I62" s="87"/>
      <c r="J62" s="88"/>
      <c r="K62" s="20"/>
    </row>
    <row r="63" spans="2:15" ht="13" x14ac:dyDescent="0.15">
      <c r="B63" s="42"/>
      <c r="C63" s="43"/>
      <c r="D63" s="43"/>
      <c r="E63" s="43"/>
      <c r="F63" s="43"/>
      <c r="G63" s="43"/>
      <c r="H63" s="43"/>
      <c r="I63" s="87"/>
      <c r="J63" s="88"/>
      <c r="K63" s="20"/>
    </row>
    <row r="64" spans="2:15" ht="13" x14ac:dyDescent="0.15">
      <c r="B64" s="42"/>
      <c r="C64" s="43"/>
      <c r="D64" s="43"/>
      <c r="E64" s="43"/>
      <c r="F64" s="43"/>
      <c r="G64" s="43"/>
      <c r="H64" s="43"/>
      <c r="I64" s="87"/>
      <c r="J64" s="88"/>
      <c r="K64" s="20"/>
    </row>
    <row r="65" spans="2:11" ht="13" x14ac:dyDescent="0.15">
      <c r="B65" s="42"/>
      <c r="C65" s="43"/>
      <c r="D65" s="43"/>
      <c r="E65" s="43"/>
      <c r="F65" s="43"/>
      <c r="G65" s="43"/>
      <c r="H65" s="43"/>
      <c r="I65" s="87"/>
      <c r="J65" s="88"/>
      <c r="K65" s="20"/>
    </row>
    <row r="66" spans="2:11" ht="13" x14ac:dyDescent="0.15">
      <c r="B66" s="42"/>
      <c r="C66" s="43"/>
      <c r="D66" s="43"/>
      <c r="E66" s="43"/>
      <c r="F66" s="43"/>
      <c r="G66" s="43"/>
      <c r="H66" s="43"/>
      <c r="I66" s="87"/>
      <c r="J66" s="88"/>
    </row>
    <row r="67" spans="2:11" ht="13" x14ac:dyDescent="0.15">
      <c r="B67" s="42"/>
      <c r="C67" s="43"/>
      <c r="D67" s="43"/>
      <c r="E67" s="43"/>
      <c r="F67" s="43"/>
      <c r="G67" s="43"/>
      <c r="H67" s="43"/>
      <c r="I67" s="87"/>
      <c r="J67" s="88"/>
    </row>
    <row r="68" spans="2:11" ht="13" x14ac:dyDescent="0.15">
      <c r="B68" s="42"/>
      <c r="C68" s="43"/>
      <c r="D68" s="43"/>
      <c r="E68" s="43"/>
      <c r="F68" s="43"/>
      <c r="G68" s="43"/>
      <c r="H68" s="43"/>
      <c r="I68" s="87"/>
      <c r="J68" s="88"/>
    </row>
    <row r="69" spans="2:11" ht="13" x14ac:dyDescent="0.15">
      <c r="B69" s="42"/>
      <c r="C69" s="43"/>
      <c r="D69" s="43"/>
      <c r="E69" s="43"/>
      <c r="F69" s="43"/>
      <c r="G69" s="43"/>
      <c r="H69" s="43"/>
      <c r="I69" s="87"/>
      <c r="J69" s="88"/>
    </row>
    <row r="70" spans="2:11" ht="13" x14ac:dyDescent="0.15">
      <c r="B70" s="42"/>
      <c r="C70" s="43"/>
      <c r="D70" s="43"/>
      <c r="E70" s="43"/>
      <c r="F70" s="43"/>
      <c r="G70" s="43"/>
      <c r="H70" s="43"/>
      <c r="I70" s="87"/>
      <c r="J70" s="88"/>
    </row>
    <row r="71" spans="2:11" ht="13" x14ac:dyDescent="0.15">
      <c r="B71" s="42"/>
      <c r="C71" s="43"/>
      <c r="D71" s="43"/>
      <c r="E71" s="43"/>
      <c r="F71" s="43"/>
      <c r="G71" s="43"/>
      <c r="H71" s="43"/>
      <c r="I71" s="87"/>
      <c r="J71" s="88"/>
    </row>
    <row r="72" spans="2:11" ht="13" x14ac:dyDescent="0.15">
      <c r="B72" s="42"/>
      <c r="C72" s="43"/>
      <c r="D72" s="43"/>
      <c r="E72" s="43"/>
      <c r="F72" s="43"/>
      <c r="G72" s="43"/>
      <c r="H72" s="43"/>
      <c r="I72" s="87"/>
      <c r="J72" s="88"/>
    </row>
    <row r="73" spans="2:11" ht="13" x14ac:dyDescent="0.15">
      <c r="B73" s="42"/>
      <c r="C73" s="43"/>
      <c r="D73" s="43"/>
      <c r="E73" s="43"/>
      <c r="F73" s="43"/>
      <c r="G73" s="43"/>
      <c r="H73" s="43"/>
      <c r="I73" s="87"/>
      <c r="J73" s="88"/>
    </row>
    <row r="74" spans="2:11" ht="13" x14ac:dyDescent="0.15">
      <c r="B74" s="42"/>
      <c r="C74" s="43"/>
      <c r="D74" s="43"/>
      <c r="E74" s="43"/>
      <c r="F74" s="43"/>
      <c r="G74" s="43"/>
      <c r="H74" s="43"/>
      <c r="I74" s="87"/>
      <c r="J74" s="88"/>
    </row>
    <row r="75" spans="2:11" ht="13" x14ac:dyDescent="0.15">
      <c r="B75" s="42"/>
      <c r="C75" s="43"/>
      <c r="D75" s="43"/>
      <c r="E75" s="43"/>
      <c r="F75" s="43"/>
      <c r="G75" s="43"/>
      <c r="H75" s="43"/>
      <c r="I75" s="87"/>
      <c r="J75" s="88"/>
    </row>
    <row r="76" spans="2:11" ht="13" x14ac:dyDescent="0.15">
      <c r="B76" s="42"/>
      <c r="C76" s="43"/>
      <c r="D76" s="43"/>
      <c r="E76" s="43"/>
      <c r="F76" s="43"/>
      <c r="G76" s="43"/>
      <c r="H76" s="43"/>
      <c r="I76" s="87"/>
      <c r="J76" s="88"/>
    </row>
    <row r="77" spans="2:11" ht="13" x14ac:dyDescent="0.15">
      <c r="B77" s="42"/>
      <c r="C77" s="43"/>
      <c r="D77" s="43"/>
      <c r="E77" s="43"/>
      <c r="F77" s="43"/>
      <c r="G77" s="43"/>
      <c r="H77" s="43"/>
      <c r="I77" s="87"/>
      <c r="J77" s="88"/>
    </row>
    <row r="78" spans="2:11" ht="13" x14ac:dyDescent="0.15">
      <c r="B78" s="42"/>
      <c r="C78" s="43"/>
      <c r="D78" s="43"/>
      <c r="E78" s="43"/>
      <c r="F78" s="43"/>
      <c r="G78" s="43"/>
      <c r="H78" s="43"/>
      <c r="I78" s="87"/>
      <c r="J78" s="88"/>
    </row>
    <row r="79" spans="2:11" ht="13" x14ac:dyDescent="0.15">
      <c r="B79" s="42"/>
      <c r="C79" s="43"/>
      <c r="D79" s="43"/>
      <c r="E79" s="43"/>
      <c r="F79" s="43"/>
      <c r="G79" s="43"/>
      <c r="H79" s="43"/>
      <c r="I79" s="87"/>
      <c r="J79" s="88"/>
    </row>
    <row r="80" spans="2:11" ht="13" x14ac:dyDescent="0.15">
      <c r="B80" s="42"/>
      <c r="C80" s="43"/>
      <c r="D80" s="43"/>
      <c r="E80" s="43"/>
      <c r="F80" s="43"/>
      <c r="G80" s="43"/>
      <c r="H80" s="43"/>
      <c r="I80" s="87"/>
      <c r="J80" s="88"/>
    </row>
    <row r="81" spans="2:10" ht="13" x14ac:dyDescent="0.15">
      <c r="B81" s="42"/>
      <c r="C81" s="43"/>
      <c r="D81" s="43"/>
      <c r="E81" s="43"/>
      <c r="F81" s="43"/>
      <c r="G81" s="43"/>
      <c r="H81" s="43"/>
      <c r="I81" s="87"/>
      <c r="J81" s="88"/>
    </row>
    <row r="82" spans="2:10" ht="13" x14ac:dyDescent="0.15">
      <c r="B82" s="42"/>
      <c r="C82" s="43"/>
      <c r="D82" s="43"/>
      <c r="E82" s="43"/>
      <c r="F82" s="43"/>
      <c r="G82" s="43"/>
      <c r="H82" s="43"/>
      <c r="I82" s="87"/>
      <c r="J82" s="88"/>
    </row>
    <row r="83" spans="2:10" ht="13" x14ac:dyDescent="0.15">
      <c r="B83" s="42"/>
      <c r="C83" s="43"/>
      <c r="D83" s="43"/>
      <c r="E83" s="43"/>
      <c r="F83" s="43"/>
      <c r="G83" s="43"/>
      <c r="H83" s="43"/>
      <c r="I83" s="87"/>
      <c r="J83" s="88"/>
    </row>
    <row r="84" spans="2:10" ht="13" x14ac:dyDescent="0.15">
      <c r="B84" s="42"/>
      <c r="C84" s="43"/>
      <c r="D84" s="43"/>
      <c r="E84" s="43"/>
      <c r="F84" s="43"/>
      <c r="G84" s="43"/>
      <c r="H84" s="43"/>
      <c r="I84" s="87"/>
      <c r="J84" s="88"/>
    </row>
    <row r="85" spans="2:10" ht="13" x14ac:dyDescent="0.15">
      <c r="B85" s="42"/>
      <c r="C85" s="43"/>
      <c r="D85" s="43"/>
      <c r="E85" s="43"/>
      <c r="F85" s="43"/>
      <c r="G85" s="43"/>
      <c r="H85" s="43"/>
      <c r="I85" s="87"/>
      <c r="J85" s="88"/>
    </row>
    <row r="86" spans="2:10" ht="13" x14ac:dyDescent="0.15">
      <c r="B86" s="42"/>
      <c r="C86" s="43"/>
      <c r="D86" s="43"/>
      <c r="E86" s="43"/>
      <c r="F86" s="43"/>
      <c r="G86" s="43"/>
      <c r="H86" s="43"/>
      <c r="I86" s="87"/>
      <c r="J86" s="88"/>
    </row>
    <row r="87" spans="2:10" ht="13" x14ac:dyDescent="0.15">
      <c r="B87" s="42"/>
      <c r="C87" s="43"/>
      <c r="D87" s="43"/>
      <c r="E87" s="43"/>
      <c r="F87" s="43"/>
      <c r="G87" s="43"/>
      <c r="H87" s="43"/>
      <c r="I87" s="87"/>
      <c r="J87" s="88"/>
    </row>
    <row r="88" spans="2:10" ht="13" x14ac:dyDescent="0.15">
      <c r="B88" s="42"/>
      <c r="C88" s="43"/>
      <c r="D88" s="43"/>
      <c r="E88" s="43"/>
      <c r="F88" s="43"/>
      <c r="G88" s="43"/>
      <c r="H88" s="43"/>
      <c r="I88" s="87"/>
      <c r="J88" s="88"/>
    </row>
    <row r="89" spans="2:10" ht="13" x14ac:dyDescent="0.15">
      <c r="B89" s="42"/>
      <c r="C89" s="43"/>
      <c r="D89" s="43"/>
      <c r="E89" s="43"/>
      <c r="F89" s="43"/>
      <c r="G89" s="43"/>
      <c r="H89" s="43"/>
      <c r="I89" s="87"/>
      <c r="J89" s="88"/>
    </row>
    <row r="90" spans="2:10" ht="13" x14ac:dyDescent="0.15">
      <c r="B90" s="42"/>
      <c r="C90" s="43"/>
      <c r="D90" s="43"/>
      <c r="E90" s="43"/>
      <c r="F90" s="43"/>
      <c r="G90" s="43"/>
      <c r="H90" s="43"/>
      <c r="I90" s="87"/>
      <c r="J90" s="88"/>
    </row>
    <row r="91" spans="2:10" ht="13" x14ac:dyDescent="0.15">
      <c r="B91" s="42"/>
      <c r="C91" s="43"/>
      <c r="D91" s="43"/>
      <c r="E91" s="43"/>
      <c r="F91" s="43"/>
      <c r="G91" s="43"/>
      <c r="H91" s="43"/>
      <c r="I91" s="87"/>
      <c r="J91" s="88"/>
    </row>
    <row r="92" spans="2:10" ht="13" x14ac:dyDescent="0.15">
      <c r="B92" s="42"/>
      <c r="C92" s="43"/>
      <c r="D92" s="43"/>
      <c r="E92" s="43"/>
      <c r="F92" s="43"/>
      <c r="G92" s="43"/>
      <c r="H92" s="43"/>
      <c r="I92" s="87"/>
      <c r="J92" s="88"/>
    </row>
    <row r="93" spans="2:10" ht="13" x14ac:dyDescent="0.15">
      <c r="B93" s="42"/>
      <c r="C93" s="43"/>
      <c r="D93" s="43"/>
      <c r="E93" s="43"/>
      <c r="F93" s="43"/>
      <c r="G93" s="43"/>
      <c r="H93" s="43"/>
      <c r="I93" s="87"/>
      <c r="J93" s="88"/>
    </row>
    <row r="94" spans="2:10" ht="13" x14ac:dyDescent="0.15">
      <c r="B94" s="42"/>
      <c r="C94" s="43"/>
      <c r="D94" s="43"/>
      <c r="E94" s="43"/>
      <c r="F94" s="43"/>
      <c r="G94" s="43"/>
      <c r="H94" s="43"/>
      <c r="I94" s="87"/>
      <c r="J94" s="88"/>
    </row>
    <row r="95" spans="2:10" ht="13" x14ac:dyDescent="0.15">
      <c r="B95" s="42"/>
      <c r="C95" s="43"/>
      <c r="D95" s="43"/>
      <c r="E95" s="43"/>
      <c r="F95" s="43"/>
      <c r="G95" s="43"/>
      <c r="H95" s="43"/>
      <c r="I95" s="87"/>
      <c r="J95" s="88"/>
    </row>
    <row r="96" spans="2:10" ht="13" x14ac:dyDescent="0.15">
      <c r="B96" s="42"/>
      <c r="C96" s="43"/>
      <c r="D96" s="43"/>
      <c r="E96" s="43"/>
      <c r="F96" s="43"/>
      <c r="G96" s="43"/>
      <c r="H96" s="43"/>
      <c r="I96" s="87"/>
      <c r="J96" s="88"/>
    </row>
    <row r="97" spans="2:10" ht="13" x14ac:dyDescent="0.15">
      <c r="B97" s="42"/>
      <c r="C97" s="43"/>
      <c r="D97" s="43"/>
      <c r="E97" s="43"/>
      <c r="F97" s="43"/>
      <c r="G97" s="43"/>
      <c r="H97" s="43"/>
      <c r="I97" s="87"/>
      <c r="J97" s="88"/>
    </row>
    <row r="98" spans="2:10" ht="13" x14ac:dyDescent="0.15">
      <c r="B98" s="42"/>
      <c r="C98" s="43"/>
      <c r="D98" s="43"/>
      <c r="E98" s="43"/>
      <c r="F98" s="43"/>
      <c r="G98" s="43"/>
      <c r="H98" s="43"/>
      <c r="I98" s="87"/>
      <c r="J98" s="88"/>
    </row>
    <row r="99" spans="2:10" ht="13" x14ac:dyDescent="0.15">
      <c r="B99" s="42"/>
      <c r="C99" s="43"/>
      <c r="D99" s="43"/>
      <c r="E99" s="43"/>
      <c r="F99" s="43"/>
      <c r="G99" s="43"/>
      <c r="H99" s="43"/>
      <c r="I99" s="87"/>
      <c r="J99" s="88"/>
    </row>
    <row r="100" spans="2:10" ht="13" x14ac:dyDescent="0.15">
      <c r="B100" s="42"/>
      <c r="C100" s="43"/>
      <c r="D100" s="43"/>
      <c r="E100" s="43"/>
      <c r="F100" s="43"/>
      <c r="G100" s="43"/>
      <c r="H100" s="43"/>
      <c r="I100" s="87"/>
      <c r="J100" s="88"/>
    </row>
    <row r="101" spans="2:10" ht="13" x14ac:dyDescent="0.15">
      <c r="B101" s="42"/>
      <c r="C101" s="43"/>
      <c r="D101" s="43"/>
      <c r="E101" s="43"/>
      <c r="F101" s="43"/>
      <c r="G101" s="43"/>
      <c r="H101" s="43"/>
      <c r="I101" s="87"/>
      <c r="J101" s="88"/>
    </row>
    <row r="102" spans="2:10" ht="13" x14ac:dyDescent="0.15">
      <c r="B102" s="42"/>
      <c r="C102" s="43"/>
      <c r="D102" s="43"/>
      <c r="E102" s="43"/>
      <c r="F102" s="43"/>
      <c r="G102" s="43"/>
      <c r="H102" s="43"/>
      <c r="I102" s="87"/>
      <c r="J102" s="88"/>
    </row>
    <row r="103" spans="2:10" ht="13" x14ac:dyDescent="0.15">
      <c r="B103" s="42"/>
      <c r="C103" s="43"/>
      <c r="D103" s="43"/>
      <c r="E103" s="43"/>
      <c r="F103" s="43"/>
      <c r="G103" s="43"/>
      <c r="H103" s="43"/>
      <c r="I103" s="87"/>
      <c r="J103" s="88"/>
    </row>
    <row r="104" spans="2:10" ht="13" x14ac:dyDescent="0.15">
      <c r="B104" s="42"/>
      <c r="C104" s="43"/>
      <c r="D104" s="43"/>
      <c r="E104" s="43"/>
      <c r="F104" s="43"/>
      <c r="G104" s="43"/>
      <c r="H104" s="43"/>
      <c r="I104" s="87"/>
      <c r="J104" s="88"/>
    </row>
    <row r="105" spans="2:10" ht="13" x14ac:dyDescent="0.15">
      <c r="B105" s="42"/>
      <c r="C105" s="43"/>
      <c r="D105" s="43"/>
      <c r="E105" s="43"/>
      <c r="F105" s="43"/>
      <c r="G105" s="43"/>
      <c r="H105" s="43"/>
      <c r="I105" s="87"/>
      <c r="J105" s="88"/>
    </row>
    <row r="106" spans="2:10" ht="13" x14ac:dyDescent="0.15">
      <c r="B106" s="42"/>
      <c r="C106" s="43"/>
      <c r="D106" s="43"/>
      <c r="E106" s="43"/>
      <c r="F106" s="43"/>
      <c r="G106" s="43"/>
      <c r="H106" s="43"/>
      <c r="I106" s="87"/>
      <c r="J106" s="88"/>
    </row>
    <row r="107" spans="2:10" ht="13" x14ac:dyDescent="0.15">
      <c r="B107" s="42"/>
      <c r="C107" s="43"/>
      <c r="D107" s="43"/>
      <c r="E107" s="43"/>
      <c r="F107" s="43"/>
      <c r="G107" s="43"/>
      <c r="H107" s="43"/>
      <c r="I107" s="87"/>
      <c r="J107" s="88"/>
    </row>
    <row r="108" spans="2:10" ht="13" x14ac:dyDescent="0.15">
      <c r="B108" s="42"/>
      <c r="C108" s="43"/>
      <c r="D108" s="43"/>
      <c r="E108" s="43"/>
      <c r="F108" s="43"/>
      <c r="G108" s="43"/>
      <c r="H108" s="43"/>
      <c r="I108" s="87"/>
      <c r="J108" s="88"/>
    </row>
    <row r="109" spans="2:10" ht="13" x14ac:dyDescent="0.15">
      <c r="B109" s="42"/>
      <c r="C109" s="43"/>
      <c r="D109" s="43"/>
      <c r="E109" s="43"/>
      <c r="F109" s="43"/>
      <c r="G109" s="43"/>
      <c r="H109" s="43"/>
      <c r="I109" s="87"/>
      <c r="J109" s="88"/>
    </row>
    <row r="110" spans="2:10" ht="13" x14ac:dyDescent="0.15">
      <c r="B110" s="42"/>
      <c r="C110" s="43"/>
      <c r="D110" s="43"/>
      <c r="E110" s="43"/>
      <c r="F110" s="43"/>
      <c r="G110" s="43"/>
      <c r="H110" s="43"/>
      <c r="I110" s="87"/>
      <c r="J110" s="88"/>
    </row>
    <row r="111" spans="2:10" ht="13" x14ac:dyDescent="0.15">
      <c r="B111" s="42"/>
      <c r="C111" s="43"/>
      <c r="D111" s="43"/>
      <c r="E111" s="43"/>
      <c r="F111" s="43"/>
      <c r="G111" s="43"/>
      <c r="H111" s="43"/>
      <c r="I111" s="87"/>
      <c r="J111" s="88"/>
    </row>
    <row r="112" spans="2:10" ht="13" x14ac:dyDescent="0.15">
      <c r="B112" s="42"/>
      <c r="C112" s="43"/>
      <c r="D112" s="43"/>
      <c r="E112" s="43"/>
      <c r="F112" s="43"/>
      <c r="G112" s="43"/>
      <c r="H112" s="43"/>
      <c r="I112" s="87"/>
      <c r="J112" s="88"/>
    </row>
    <row r="113" spans="2:10" ht="13" x14ac:dyDescent="0.15">
      <c r="B113" s="42"/>
      <c r="C113" s="43"/>
      <c r="D113" s="43"/>
      <c r="E113" s="43"/>
      <c r="F113" s="43"/>
      <c r="G113" s="43"/>
      <c r="H113" s="43"/>
      <c r="I113" s="87"/>
      <c r="J113" s="88"/>
    </row>
    <row r="114" spans="2:10" ht="13" x14ac:dyDescent="0.15">
      <c r="B114" s="42"/>
      <c r="C114" s="43"/>
      <c r="D114" s="43"/>
      <c r="E114" s="43"/>
      <c r="F114" s="43"/>
      <c r="G114" s="43"/>
      <c r="H114" s="43"/>
      <c r="I114" s="87"/>
      <c r="J114" s="88"/>
    </row>
    <row r="115" spans="2:10" ht="13" x14ac:dyDescent="0.15">
      <c r="B115" s="42"/>
      <c r="C115" s="43"/>
      <c r="D115" s="43"/>
      <c r="E115" s="43"/>
      <c r="F115" s="43"/>
      <c r="G115" s="43"/>
      <c r="H115" s="43"/>
      <c r="I115" s="87"/>
      <c r="J115" s="88"/>
    </row>
    <row r="116" spans="2:10" ht="13" x14ac:dyDescent="0.15">
      <c r="B116" s="42"/>
      <c r="C116" s="43"/>
      <c r="D116" s="43"/>
      <c r="E116" s="43"/>
      <c r="F116" s="43"/>
      <c r="G116" s="43"/>
      <c r="H116" s="43"/>
      <c r="I116" s="87"/>
      <c r="J116" s="88"/>
    </row>
    <row r="117" spans="2:10" ht="13" x14ac:dyDescent="0.15">
      <c r="B117" s="42"/>
      <c r="C117" s="43"/>
      <c r="D117" s="43"/>
      <c r="E117" s="43"/>
      <c r="F117" s="43"/>
      <c r="G117" s="43"/>
      <c r="H117" s="43"/>
      <c r="I117" s="87"/>
      <c r="J117" s="88"/>
    </row>
    <row r="118" spans="2:10" ht="13" x14ac:dyDescent="0.15">
      <c r="B118" s="42"/>
      <c r="C118" s="43"/>
      <c r="D118" s="43"/>
      <c r="E118" s="43"/>
      <c r="F118" s="43"/>
      <c r="G118" s="43"/>
      <c r="H118" s="43"/>
      <c r="I118" s="87"/>
      <c r="J118" s="88"/>
    </row>
    <row r="119" spans="2:10" ht="13" x14ac:dyDescent="0.15">
      <c r="B119" s="42"/>
      <c r="C119" s="43"/>
      <c r="D119" s="43"/>
      <c r="E119" s="43"/>
      <c r="F119" s="43"/>
      <c r="G119" s="43"/>
      <c r="H119" s="43"/>
      <c r="I119" s="87"/>
      <c r="J119" s="88"/>
    </row>
    <row r="120" spans="2:10" ht="13" x14ac:dyDescent="0.15">
      <c r="B120" s="42"/>
      <c r="C120" s="43"/>
      <c r="D120" s="43"/>
      <c r="E120" s="43"/>
      <c r="F120" s="43"/>
      <c r="G120" s="43"/>
      <c r="H120" s="43"/>
      <c r="I120" s="87"/>
      <c r="J120" s="88"/>
    </row>
    <row r="121" spans="2:10" ht="13" x14ac:dyDescent="0.15">
      <c r="B121" s="42"/>
      <c r="C121" s="43"/>
      <c r="D121" s="43"/>
      <c r="E121" s="43"/>
      <c r="F121" s="43"/>
      <c r="G121" s="43"/>
      <c r="H121" s="43"/>
      <c r="I121" s="87"/>
      <c r="J121" s="88"/>
    </row>
    <row r="122" spans="2:10" ht="13" x14ac:dyDescent="0.15">
      <c r="B122" s="42"/>
      <c r="C122" s="43"/>
      <c r="D122" s="43"/>
      <c r="E122" s="43"/>
      <c r="F122" s="43"/>
      <c r="G122" s="43"/>
      <c r="H122" s="43"/>
      <c r="I122" s="87"/>
      <c r="J122" s="88"/>
    </row>
    <row r="123" spans="2:10" ht="13" x14ac:dyDescent="0.15">
      <c r="B123" s="42"/>
      <c r="C123" s="43"/>
      <c r="D123" s="43"/>
      <c r="E123" s="43"/>
      <c r="F123" s="43"/>
      <c r="G123" s="43"/>
      <c r="H123" s="43"/>
      <c r="I123" s="87"/>
      <c r="J123" s="88"/>
    </row>
    <row r="124" spans="2:10" ht="13" x14ac:dyDescent="0.15">
      <c r="B124" s="42"/>
      <c r="C124" s="43"/>
      <c r="D124" s="43"/>
      <c r="E124" s="43"/>
      <c r="F124" s="43"/>
      <c r="G124" s="43"/>
      <c r="H124" s="43"/>
      <c r="I124" s="87"/>
      <c r="J124" s="88"/>
    </row>
    <row r="125" spans="2:10" ht="13" x14ac:dyDescent="0.15">
      <c r="B125" s="42"/>
      <c r="C125" s="43"/>
      <c r="D125" s="43"/>
      <c r="E125" s="43"/>
      <c r="F125" s="43"/>
      <c r="G125" s="43"/>
      <c r="H125" s="43"/>
      <c r="I125" s="87"/>
      <c r="J125" s="88"/>
    </row>
    <row r="126" spans="2:10" ht="13" x14ac:dyDescent="0.15">
      <c r="B126" s="42"/>
      <c r="C126" s="43"/>
      <c r="D126" s="43"/>
      <c r="E126" s="43"/>
      <c r="F126" s="43"/>
      <c r="G126" s="43"/>
      <c r="H126" s="43"/>
      <c r="I126" s="87"/>
      <c r="J126" s="88"/>
    </row>
    <row r="127" spans="2:10" ht="13" x14ac:dyDescent="0.15">
      <c r="B127" s="42"/>
      <c r="C127" s="43"/>
      <c r="D127" s="43"/>
      <c r="E127" s="43"/>
      <c r="F127" s="43"/>
      <c r="G127" s="43"/>
      <c r="H127" s="43"/>
      <c r="I127" s="87"/>
      <c r="J127" s="88"/>
    </row>
    <row r="128" spans="2:10" ht="13" x14ac:dyDescent="0.15">
      <c r="B128" s="42"/>
      <c r="C128" s="43"/>
      <c r="D128" s="43"/>
      <c r="E128" s="43"/>
      <c r="F128" s="43"/>
      <c r="G128" s="43"/>
      <c r="H128" s="43"/>
      <c r="I128" s="87"/>
      <c r="J128" s="88"/>
    </row>
    <row r="129" spans="2:10" ht="13" x14ac:dyDescent="0.15">
      <c r="B129" s="42"/>
      <c r="C129" s="43"/>
      <c r="D129" s="43"/>
      <c r="E129" s="43"/>
      <c r="F129" s="43"/>
      <c r="G129" s="43"/>
      <c r="H129" s="43"/>
      <c r="I129" s="87"/>
      <c r="J129" s="88"/>
    </row>
    <row r="130" spans="2:10" ht="13" x14ac:dyDescent="0.15">
      <c r="B130" s="42"/>
      <c r="C130" s="43"/>
      <c r="D130" s="43"/>
      <c r="E130" s="43"/>
      <c r="F130" s="43"/>
      <c r="G130" s="43"/>
      <c r="H130" s="43"/>
      <c r="I130" s="87"/>
      <c r="J130" s="88"/>
    </row>
    <row r="131" spans="2:10" ht="13" x14ac:dyDescent="0.15">
      <c r="B131" s="42"/>
      <c r="C131" s="43"/>
      <c r="D131" s="43"/>
      <c r="E131" s="43"/>
      <c r="F131" s="43"/>
      <c r="G131" s="43"/>
      <c r="H131" s="43"/>
      <c r="I131" s="87"/>
      <c r="J131" s="88"/>
    </row>
    <row r="132" spans="2:10" ht="13" x14ac:dyDescent="0.15">
      <c r="B132" s="42"/>
      <c r="C132" s="43"/>
      <c r="D132" s="43"/>
      <c r="E132" s="43"/>
      <c r="F132" s="43"/>
      <c r="G132" s="43"/>
      <c r="H132" s="43"/>
      <c r="I132" s="87"/>
      <c r="J132" s="88"/>
    </row>
    <row r="133" spans="2:10" ht="13" x14ac:dyDescent="0.15">
      <c r="B133" s="42"/>
      <c r="C133" s="43"/>
      <c r="D133" s="43"/>
      <c r="E133" s="43"/>
      <c r="F133" s="43"/>
      <c r="G133" s="43"/>
      <c r="H133" s="43"/>
      <c r="I133" s="87"/>
      <c r="J133" s="88"/>
    </row>
    <row r="134" spans="2:10" ht="13" x14ac:dyDescent="0.15">
      <c r="B134" s="42"/>
      <c r="C134" s="43"/>
      <c r="D134" s="43"/>
      <c r="E134" s="43"/>
      <c r="F134" s="43"/>
      <c r="G134" s="43"/>
      <c r="H134" s="43"/>
      <c r="I134" s="87"/>
      <c r="J134" s="88"/>
    </row>
    <row r="135" spans="2:10" ht="13" x14ac:dyDescent="0.15">
      <c r="B135" s="42"/>
      <c r="C135" s="43"/>
      <c r="D135" s="43"/>
      <c r="E135" s="43"/>
      <c r="F135" s="43"/>
      <c r="G135" s="43"/>
      <c r="H135" s="43"/>
      <c r="I135" s="87"/>
      <c r="J135" s="88"/>
    </row>
    <row r="136" spans="2:10" ht="13" x14ac:dyDescent="0.15">
      <c r="B136" s="42"/>
      <c r="C136" s="43"/>
      <c r="D136" s="43"/>
      <c r="E136" s="43"/>
      <c r="F136" s="43"/>
      <c r="G136" s="43"/>
      <c r="H136" s="43"/>
      <c r="I136" s="87"/>
      <c r="J136" s="88"/>
    </row>
    <row r="137" spans="2:10" ht="13" x14ac:dyDescent="0.15">
      <c r="B137" s="42"/>
      <c r="C137" s="43"/>
      <c r="D137" s="43"/>
      <c r="E137" s="43"/>
      <c r="F137" s="43"/>
      <c r="G137" s="43"/>
      <c r="H137" s="43"/>
      <c r="I137" s="87"/>
      <c r="J137" s="88"/>
    </row>
    <row r="138" spans="2:10" ht="13" x14ac:dyDescent="0.15">
      <c r="B138" s="42"/>
      <c r="C138" s="43"/>
      <c r="D138" s="43"/>
      <c r="E138" s="43"/>
      <c r="F138" s="43"/>
      <c r="G138" s="43"/>
      <c r="H138" s="43"/>
      <c r="I138" s="87"/>
      <c r="J138" s="88"/>
    </row>
    <row r="139" spans="2:10" ht="13" x14ac:dyDescent="0.15">
      <c r="B139" s="42"/>
      <c r="C139" s="43"/>
      <c r="D139" s="43"/>
      <c r="E139" s="43"/>
      <c r="F139" s="43"/>
      <c r="G139" s="43"/>
      <c r="H139" s="43"/>
      <c r="I139" s="87"/>
      <c r="J139" s="88"/>
    </row>
    <row r="140" spans="2:10" ht="13" x14ac:dyDescent="0.15">
      <c r="B140" s="42"/>
      <c r="C140" s="43"/>
      <c r="D140" s="43"/>
      <c r="E140" s="43"/>
      <c r="F140" s="43"/>
      <c r="G140" s="43"/>
      <c r="H140" s="43"/>
      <c r="I140" s="87"/>
      <c r="J140" s="88"/>
    </row>
    <row r="141" spans="2:10" ht="13" x14ac:dyDescent="0.15">
      <c r="B141" s="42"/>
      <c r="C141" s="43"/>
      <c r="D141" s="43"/>
      <c r="E141" s="43"/>
      <c r="F141" s="43"/>
      <c r="G141" s="43"/>
      <c r="H141" s="43"/>
      <c r="I141" s="87"/>
      <c r="J141" s="88"/>
    </row>
    <row r="142" spans="2:10" ht="13" x14ac:dyDescent="0.15">
      <c r="B142" s="42"/>
      <c r="C142" s="43"/>
      <c r="D142" s="43"/>
      <c r="E142" s="43"/>
      <c r="F142" s="43"/>
      <c r="G142" s="43"/>
      <c r="H142" s="43"/>
      <c r="I142" s="87"/>
      <c r="J142" s="88"/>
    </row>
    <row r="143" spans="2:10" ht="13" x14ac:dyDescent="0.15">
      <c r="B143" s="42"/>
      <c r="C143" s="43"/>
      <c r="D143" s="43"/>
      <c r="E143" s="43"/>
      <c r="F143" s="43"/>
      <c r="G143" s="43"/>
      <c r="H143" s="43"/>
      <c r="I143" s="87"/>
      <c r="J143" s="88"/>
    </row>
    <row r="144" spans="2:10" ht="13" x14ac:dyDescent="0.15">
      <c r="B144" s="42"/>
      <c r="C144" s="43"/>
      <c r="D144" s="43"/>
      <c r="E144" s="43"/>
      <c r="F144" s="43"/>
      <c r="G144" s="43"/>
      <c r="H144" s="43"/>
      <c r="I144" s="87"/>
      <c r="J144" s="88"/>
    </row>
    <row r="145" spans="2:10" ht="13" x14ac:dyDescent="0.15">
      <c r="B145" s="42"/>
      <c r="C145" s="43"/>
      <c r="D145" s="43"/>
      <c r="E145" s="43"/>
      <c r="F145" s="43"/>
      <c r="G145" s="43"/>
      <c r="H145" s="43"/>
      <c r="I145" s="87"/>
      <c r="J145" s="88"/>
    </row>
    <row r="146" spans="2:10" ht="13" x14ac:dyDescent="0.15">
      <c r="B146" s="42"/>
      <c r="C146" s="43"/>
      <c r="D146" s="43"/>
      <c r="E146" s="43"/>
      <c r="F146" s="43"/>
      <c r="G146" s="43"/>
      <c r="H146" s="43"/>
      <c r="I146" s="87"/>
      <c r="J146" s="88"/>
    </row>
    <row r="147" spans="2:10" ht="13" x14ac:dyDescent="0.15">
      <c r="B147" s="42"/>
      <c r="C147" s="43"/>
      <c r="D147" s="43"/>
      <c r="E147" s="43"/>
      <c r="F147" s="43"/>
      <c r="G147" s="43"/>
      <c r="H147" s="43"/>
      <c r="I147" s="87"/>
      <c r="J147" s="88"/>
    </row>
    <row r="148" spans="2:10" ht="13" x14ac:dyDescent="0.15">
      <c r="B148" s="42"/>
      <c r="C148" s="43"/>
      <c r="D148" s="43"/>
      <c r="E148" s="43"/>
      <c r="F148" s="43"/>
      <c r="G148" s="43"/>
      <c r="H148" s="43"/>
      <c r="I148" s="87"/>
      <c r="J148" s="88"/>
    </row>
    <row r="149" spans="2:10" ht="13" x14ac:dyDescent="0.15">
      <c r="B149" s="42"/>
      <c r="C149" s="43"/>
      <c r="D149" s="43"/>
      <c r="E149" s="43"/>
      <c r="F149" s="43"/>
      <c r="G149" s="43"/>
      <c r="H149" s="43"/>
      <c r="I149" s="87"/>
      <c r="J149" s="88"/>
    </row>
    <row r="150" spans="2:10" ht="13" x14ac:dyDescent="0.15">
      <c r="B150" s="42"/>
      <c r="C150" s="43"/>
      <c r="D150" s="43"/>
      <c r="E150" s="43"/>
      <c r="F150" s="43"/>
      <c r="G150" s="43"/>
      <c r="H150" s="43"/>
      <c r="I150" s="87"/>
      <c r="J150" s="88"/>
    </row>
    <row r="151" spans="2:10" ht="13" x14ac:dyDescent="0.15">
      <c r="B151" s="42"/>
      <c r="C151" s="43"/>
      <c r="D151" s="43"/>
      <c r="E151" s="43"/>
      <c r="F151" s="43"/>
      <c r="G151" s="43"/>
      <c r="H151" s="43"/>
      <c r="I151" s="87"/>
      <c r="J151" s="88"/>
    </row>
    <row r="152" spans="2:10" ht="13" x14ac:dyDescent="0.15">
      <c r="B152" s="42"/>
      <c r="C152" s="43"/>
      <c r="D152" s="43"/>
      <c r="E152" s="43"/>
      <c r="F152" s="43"/>
      <c r="G152" s="43"/>
      <c r="H152" s="43"/>
      <c r="I152" s="87"/>
      <c r="J152" s="88"/>
    </row>
    <row r="153" spans="2:10" ht="13" x14ac:dyDescent="0.15">
      <c r="B153" s="42"/>
      <c r="C153" s="43"/>
      <c r="D153" s="43"/>
      <c r="E153" s="43"/>
      <c r="F153" s="43"/>
      <c r="G153" s="43"/>
      <c r="H153" s="43"/>
      <c r="I153" s="87"/>
      <c r="J153" s="88"/>
    </row>
    <row r="154" spans="2:10" ht="13" x14ac:dyDescent="0.15">
      <c r="B154" s="42"/>
      <c r="C154" s="43"/>
      <c r="D154" s="43"/>
      <c r="E154" s="43"/>
      <c r="F154" s="43"/>
      <c r="G154" s="43"/>
      <c r="H154" s="43"/>
      <c r="I154" s="87"/>
      <c r="J154" s="88"/>
    </row>
    <row r="155" spans="2:10" ht="13" x14ac:dyDescent="0.15">
      <c r="B155" s="42"/>
      <c r="C155" s="43"/>
      <c r="D155" s="43"/>
      <c r="E155" s="43"/>
      <c r="F155" s="43"/>
      <c r="G155" s="43"/>
      <c r="H155" s="43"/>
      <c r="I155" s="87"/>
      <c r="J155" s="88"/>
    </row>
    <row r="156" spans="2:10" ht="13" x14ac:dyDescent="0.15">
      <c r="B156" s="42"/>
      <c r="C156" s="43"/>
      <c r="D156" s="43"/>
      <c r="E156" s="43"/>
      <c r="F156" s="43"/>
      <c r="G156" s="43"/>
      <c r="H156" s="43"/>
      <c r="I156" s="87"/>
      <c r="J156" s="88"/>
    </row>
    <row r="157" spans="2:10" ht="13" x14ac:dyDescent="0.15">
      <c r="B157" s="42"/>
      <c r="C157" s="43"/>
      <c r="D157" s="43"/>
      <c r="E157" s="43"/>
      <c r="F157" s="43"/>
      <c r="G157" s="43"/>
      <c r="H157" s="43"/>
      <c r="I157" s="87"/>
      <c r="J157" s="88"/>
    </row>
    <row r="158" spans="2:10" ht="13" x14ac:dyDescent="0.15">
      <c r="B158" s="42"/>
      <c r="C158" s="43"/>
      <c r="D158" s="43"/>
      <c r="E158" s="43"/>
      <c r="F158" s="43"/>
      <c r="G158" s="43"/>
      <c r="H158" s="43"/>
      <c r="I158" s="87"/>
      <c r="J158" s="88"/>
    </row>
    <row r="159" spans="2:10" ht="13" x14ac:dyDescent="0.15">
      <c r="B159" s="42"/>
      <c r="C159" s="43"/>
      <c r="D159" s="43"/>
      <c r="E159" s="43"/>
      <c r="F159" s="43"/>
      <c r="G159" s="43"/>
      <c r="H159" s="43"/>
      <c r="I159" s="87"/>
      <c r="J159" s="88"/>
    </row>
    <row r="160" spans="2:10" ht="13" x14ac:dyDescent="0.15">
      <c r="B160" s="42"/>
      <c r="C160" s="43"/>
      <c r="D160" s="43"/>
      <c r="E160" s="43"/>
      <c r="F160" s="43"/>
      <c r="G160" s="43"/>
      <c r="H160" s="43"/>
      <c r="I160" s="87"/>
      <c r="J160" s="88"/>
    </row>
    <row r="161" spans="2:10" ht="13" x14ac:dyDescent="0.15">
      <c r="B161" s="42"/>
      <c r="C161" s="43"/>
      <c r="D161" s="43"/>
      <c r="E161" s="43"/>
      <c r="F161" s="43"/>
      <c r="G161" s="43"/>
      <c r="H161" s="43"/>
      <c r="I161" s="87"/>
      <c r="J161" s="88"/>
    </row>
    <row r="162" spans="2:10" ht="13" x14ac:dyDescent="0.15">
      <c r="B162" s="42"/>
      <c r="C162" s="43"/>
      <c r="D162" s="43"/>
      <c r="E162" s="43"/>
      <c r="F162" s="43"/>
      <c r="G162" s="43"/>
      <c r="H162" s="43"/>
      <c r="I162" s="87"/>
      <c r="J162" s="88"/>
    </row>
    <row r="163" spans="2:10" ht="13" x14ac:dyDescent="0.15">
      <c r="B163" s="42"/>
      <c r="C163" s="43"/>
      <c r="D163" s="43"/>
      <c r="E163" s="43"/>
      <c r="F163" s="43"/>
      <c r="G163" s="43"/>
      <c r="H163" s="43"/>
      <c r="I163" s="87"/>
      <c r="J163" s="88"/>
    </row>
    <row r="164" spans="2:10" ht="13" x14ac:dyDescent="0.15">
      <c r="B164" s="42"/>
      <c r="C164" s="43"/>
      <c r="D164" s="43"/>
      <c r="E164" s="43"/>
      <c r="F164" s="43"/>
      <c r="G164" s="43"/>
      <c r="H164" s="43"/>
      <c r="I164" s="87"/>
      <c r="J164" s="88"/>
    </row>
    <row r="165" spans="2:10" ht="13" x14ac:dyDescent="0.15">
      <c r="B165" s="42"/>
      <c r="C165" s="43"/>
      <c r="D165" s="43"/>
      <c r="E165" s="43"/>
      <c r="F165" s="43"/>
      <c r="G165" s="43"/>
      <c r="H165" s="43"/>
      <c r="I165" s="87"/>
      <c r="J165" s="88"/>
    </row>
    <row r="166" spans="2:10" ht="13" x14ac:dyDescent="0.15">
      <c r="B166" s="42"/>
      <c r="C166" s="43"/>
      <c r="D166" s="43"/>
      <c r="E166" s="43"/>
      <c r="F166" s="43"/>
      <c r="G166" s="43"/>
      <c r="H166" s="43"/>
      <c r="I166" s="87"/>
      <c r="J166" s="88"/>
    </row>
    <row r="167" spans="2:10" ht="13" x14ac:dyDescent="0.15">
      <c r="B167" s="42"/>
      <c r="C167" s="43"/>
      <c r="D167" s="43"/>
      <c r="E167" s="43"/>
      <c r="F167" s="43"/>
      <c r="G167" s="43"/>
      <c r="H167" s="43"/>
      <c r="I167" s="87"/>
      <c r="J167" s="88"/>
    </row>
    <row r="168" spans="2:10" ht="13" x14ac:dyDescent="0.15">
      <c r="B168" s="42"/>
      <c r="C168" s="43"/>
      <c r="D168" s="43"/>
      <c r="E168" s="43"/>
      <c r="F168" s="43"/>
      <c r="G168" s="43"/>
      <c r="H168" s="43"/>
      <c r="I168" s="87"/>
      <c r="J168" s="88"/>
    </row>
    <row r="169" spans="2:10" ht="13" x14ac:dyDescent="0.15">
      <c r="B169" s="42"/>
      <c r="C169" s="43"/>
      <c r="D169" s="43"/>
      <c r="E169" s="43"/>
      <c r="F169" s="43"/>
      <c r="G169" s="43"/>
      <c r="H169" s="43"/>
      <c r="I169" s="87"/>
      <c r="J169" s="88"/>
    </row>
    <row r="170" spans="2:10" ht="13" x14ac:dyDescent="0.15">
      <c r="B170" s="42"/>
      <c r="C170" s="43"/>
      <c r="D170" s="43"/>
      <c r="E170" s="43"/>
      <c r="F170" s="43"/>
      <c r="G170" s="43"/>
      <c r="H170" s="43"/>
      <c r="I170" s="87"/>
      <c r="J170" s="88"/>
    </row>
    <row r="171" spans="2:10" ht="13" x14ac:dyDescent="0.15">
      <c r="B171" s="42"/>
      <c r="C171" s="43"/>
      <c r="D171" s="43"/>
      <c r="E171" s="43"/>
      <c r="F171" s="43"/>
      <c r="G171" s="43"/>
      <c r="H171" s="43"/>
      <c r="I171" s="87"/>
      <c r="J171" s="88"/>
    </row>
    <row r="172" spans="2:10" ht="13" x14ac:dyDescent="0.15">
      <c r="B172" s="42"/>
      <c r="C172" s="43"/>
      <c r="D172" s="43"/>
      <c r="E172" s="43"/>
      <c r="F172" s="43"/>
      <c r="G172" s="43"/>
      <c r="H172" s="43"/>
      <c r="I172" s="87"/>
      <c r="J172" s="88"/>
    </row>
    <row r="173" spans="2:10" ht="13" x14ac:dyDescent="0.15">
      <c r="B173" s="42"/>
      <c r="C173" s="43"/>
      <c r="D173" s="43"/>
      <c r="E173" s="43"/>
      <c r="F173" s="43"/>
      <c r="G173" s="43"/>
      <c r="H173" s="43"/>
      <c r="I173" s="87"/>
      <c r="J173" s="88"/>
    </row>
    <row r="174" spans="2:10" ht="13" x14ac:dyDescent="0.15">
      <c r="B174" s="42"/>
      <c r="C174" s="43"/>
      <c r="D174" s="43"/>
      <c r="E174" s="43"/>
      <c r="F174" s="43"/>
      <c r="G174" s="43"/>
      <c r="H174" s="43"/>
      <c r="I174" s="87"/>
      <c r="J174" s="88"/>
    </row>
    <row r="175" spans="2:10" ht="13" x14ac:dyDescent="0.15">
      <c r="B175" s="42"/>
      <c r="C175" s="43"/>
      <c r="D175" s="43"/>
      <c r="E175" s="43"/>
      <c r="F175" s="43"/>
      <c r="G175" s="43"/>
      <c r="H175" s="43"/>
      <c r="I175" s="87"/>
      <c r="J175" s="88"/>
    </row>
    <row r="176" spans="2:10" ht="13" x14ac:dyDescent="0.15">
      <c r="B176" s="42"/>
      <c r="C176" s="43"/>
      <c r="D176" s="43"/>
      <c r="E176" s="43"/>
      <c r="F176" s="43"/>
      <c r="G176" s="43"/>
      <c r="H176" s="43"/>
      <c r="I176" s="87"/>
      <c r="J176" s="88"/>
    </row>
    <row r="177" spans="2:10" ht="13" x14ac:dyDescent="0.15">
      <c r="B177" s="42"/>
      <c r="C177" s="43"/>
      <c r="D177" s="43"/>
      <c r="E177" s="43"/>
      <c r="F177" s="43"/>
      <c r="G177" s="43"/>
      <c r="H177" s="43"/>
      <c r="I177" s="87"/>
      <c r="J177" s="88"/>
    </row>
    <row r="178" spans="2:10" ht="13" x14ac:dyDescent="0.15">
      <c r="B178" s="42"/>
      <c r="C178" s="43"/>
      <c r="D178" s="43"/>
      <c r="E178" s="43"/>
      <c r="F178" s="43"/>
      <c r="G178" s="43"/>
      <c r="H178" s="43"/>
      <c r="I178" s="87"/>
      <c r="J178" s="88"/>
    </row>
    <row r="179" spans="2:10" ht="13" x14ac:dyDescent="0.15">
      <c r="B179" s="42"/>
      <c r="C179" s="43"/>
      <c r="D179" s="43"/>
      <c r="E179" s="43"/>
      <c r="F179" s="43"/>
      <c r="G179" s="43"/>
      <c r="H179" s="43"/>
      <c r="I179" s="87"/>
      <c r="J179" s="88"/>
    </row>
    <row r="180" spans="2:10" ht="13" x14ac:dyDescent="0.15">
      <c r="B180" s="42"/>
      <c r="C180" s="43"/>
      <c r="D180" s="43"/>
      <c r="E180" s="43"/>
      <c r="F180" s="43"/>
      <c r="G180" s="43"/>
      <c r="H180" s="43"/>
      <c r="I180" s="87"/>
      <c r="J180" s="88"/>
    </row>
    <row r="181" spans="2:10" ht="13" x14ac:dyDescent="0.15">
      <c r="B181" s="42"/>
      <c r="C181" s="43"/>
      <c r="D181" s="43"/>
      <c r="E181" s="43"/>
      <c r="F181" s="43"/>
      <c r="G181" s="43"/>
      <c r="H181" s="43"/>
      <c r="I181" s="87"/>
      <c r="J181" s="88"/>
    </row>
    <row r="182" spans="2:10" ht="13" x14ac:dyDescent="0.15">
      <c r="B182" s="42"/>
      <c r="C182" s="43"/>
      <c r="D182" s="43"/>
      <c r="E182" s="43"/>
      <c r="F182" s="43"/>
      <c r="G182" s="43"/>
      <c r="H182" s="43"/>
      <c r="I182" s="87"/>
      <c r="J182" s="88"/>
    </row>
    <row r="183" spans="2:10" ht="13" x14ac:dyDescent="0.15">
      <c r="B183" s="42"/>
      <c r="C183" s="43"/>
      <c r="D183" s="43"/>
      <c r="E183" s="43"/>
      <c r="F183" s="43"/>
      <c r="G183" s="43"/>
      <c r="H183" s="43"/>
      <c r="I183" s="87"/>
      <c r="J183" s="88"/>
    </row>
    <row r="184" spans="2:10" ht="13" x14ac:dyDescent="0.15">
      <c r="B184" s="42"/>
      <c r="C184" s="43"/>
      <c r="D184" s="43"/>
      <c r="E184" s="43"/>
      <c r="F184" s="43"/>
      <c r="G184" s="43"/>
      <c r="H184" s="43"/>
      <c r="I184" s="87"/>
      <c r="J184" s="88"/>
    </row>
    <row r="185" spans="2:10" ht="13" x14ac:dyDescent="0.15">
      <c r="B185" s="42"/>
      <c r="C185" s="43"/>
      <c r="D185" s="43"/>
      <c r="E185" s="43"/>
      <c r="F185" s="43"/>
      <c r="G185" s="43"/>
      <c r="H185" s="43"/>
      <c r="I185" s="87"/>
      <c r="J185" s="88"/>
    </row>
    <row r="186" spans="2:10" ht="13" x14ac:dyDescent="0.15">
      <c r="B186" s="42"/>
      <c r="C186" s="43"/>
      <c r="D186" s="43"/>
      <c r="E186" s="43"/>
      <c r="F186" s="43"/>
      <c r="G186" s="43"/>
      <c r="H186" s="43"/>
      <c r="I186" s="87"/>
      <c r="J186" s="88"/>
    </row>
    <row r="187" spans="2:10" ht="13" x14ac:dyDescent="0.15">
      <c r="B187" s="42"/>
      <c r="C187" s="43"/>
      <c r="D187" s="43"/>
      <c r="E187" s="43"/>
      <c r="F187" s="43"/>
      <c r="G187" s="43"/>
      <c r="H187" s="43"/>
      <c r="I187" s="87"/>
      <c r="J187" s="88"/>
    </row>
    <row r="188" spans="2:10" ht="13" x14ac:dyDescent="0.15">
      <c r="B188" s="42"/>
      <c r="C188" s="43"/>
      <c r="D188" s="43"/>
      <c r="E188" s="43"/>
      <c r="F188" s="43"/>
      <c r="G188" s="43"/>
      <c r="H188" s="43"/>
      <c r="I188" s="87"/>
      <c r="J188" s="88"/>
    </row>
    <row r="189" spans="2:10" ht="13" x14ac:dyDescent="0.15">
      <c r="B189" s="42"/>
      <c r="C189" s="43"/>
      <c r="D189" s="43"/>
      <c r="E189" s="43"/>
      <c r="F189" s="43"/>
      <c r="G189" s="43"/>
      <c r="H189" s="43"/>
      <c r="I189" s="87"/>
      <c r="J189" s="88"/>
    </row>
    <row r="190" spans="2:10" ht="13" x14ac:dyDescent="0.15">
      <c r="B190" s="42"/>
      <c r="C190" s="43"/>
      <c r="D190" s="43"/>
      <c r="E190" s="43"/>
      <c r="F190" s="43"/>
      <c r="G190" s="43"/>
      <c r="H190" s="43"/>
      <c r="I190" s="87"/>
      <c r="J190" s="88"/>
    </row>
    <row r="191" spans="2:10" ht="13" x14ac:dyDescent="0.15">
      <c r="B191" s="42"/>
      <c r="C191" s="43"/>
      <c r="D191" s="43"/>
      <c r="E191" s="43"/>
      <c r="F191" s="43"/>
      <c r="G191" s="43"/>
      <c r="H191" s="43"/>
      <c r="I191" s="87"/>
      <c r="J191" s="88"/>
    </row>
    <row r="192" spans="2:10" ht="13" x14ac:dyDescent="0.15">
      <c r="B192" s="42"/>
      <c r="C192" s="43"/>
      <c r="D192" s="43"/>
      <c r="E192" s="43"/>
      <c r="F192" s="43"/>
      <c r="G192" s="43"/>
      <c r="H192" s="43"/>
      <c r="I192" s="87"/>
      <c r="J192" s="88"/>
    </row>
    <row r="193" spans="2:10" ht="13" x14ac:dyDescent="0.15">
      <c r="B193" s="42"/>
      <c r="C193" s="43"/>
      <c r="D193" s="43"/>
      <c r="E193" s="43"/>
      <c r="F193" s="43"/>
      <c r="G193" s="43"/>
      <c r="H193" s="43"/>
      <c r="I193" s="87"/>
      <c r="J193" s="88"/>
    </row>
    <row r="194" spans="2:10" ht="13" x14ac:dyDescent="0.15">
      <c r="B194" s="42"/>
      <c r="C194" s="43"/>
      <c r="D194" s="43"/>
      <c r="E194" s="43"/>
      <c r="F194" s="43"/>
      <c r="G194" s="43"/>
      <c r="H194" s="43"/>
      <c r="I194" s="87"/>
      <c r="J194" s="88"/>
    </row>
    <row r="195" spans="2:10" ht="13" x14ac:dyDescent="0.15">
      <c r="B195" s="42"/>
      <c r="C195" s="43"/>
      <c r="D195" s="43"/>
      <c r="E195" s="43"/>
      <c r="F195" s="43"/>
      <c r="G195" s="43"/>
      <c r="H195" s="43"/>
      <c r="I195" s="87"/>
      <c r="J195" s="88"/>
    </row>
    <row r="196" spans="2:10" ht="13" x14ac:dyDescent="0.15">
      <c r="B196" s="42"/>
      <c r="C196" s="43"/>
      <c r="D196" s="43"/>
      <c r="E196" s="43"/>
      <c r="F196" s="43"/>
      <c r="G196" s="43"/>
      <c r="H196" s="43"/>
      <c r="I196" s="87"/>
      <c r="J196" s="88"/>
    </row>
    <row r="197" spans="2:10" ht="13" x14ac:dyDescent="0.15">
      <c r="B197" s="42"/>
      <c r="C197" s="43"/>
      <c r="D197" s="43"/>
      <c r="E197" s="43"/>
      <c r="F197" s="43"/>
      <c r="G197" s="43"/>
      <c r="H197" s="43"/>
      <c r="I197" s="87"/>
      <c r="J197" s="88"/>
    </row>
    <row r="198" spans="2:10" ht="13" x14ac:dyDescent="0.15">
      <c r="B198" s="42"/>
      <c r="C198" s="43"/>
      <c r="D198" s="43"/>
      <c r="E198" s="43"/>
      <c r="F198" s="43"/>
      <c r="G198" s="43"/>
      <c r="H198" s="43"/>
      <c r="I198" s="87"/>
      <c r="J198" s="88"/>
    </row>
    <row r="199" spans="2:10" ht="13" x14ac:dyDescent="0.15">
      <c r="B199" s="42"/>
      <c r="C199" s="43"/>
      <c r="D199" s="43"/>
      <c r="E199" s="43"/>
      <c r="F199" s="43"/>
      <c r="G199" s="43"/>
      <c r="H199" s="43"/>
      <c r="I199" s="87"/>
      <c r="J199" s="88"/>
    </row>
    <row r="200" spans="2:10" ht="13" x14ac:dyDescent="0.15">
      <c r="B200" s="42"/>
      <c r="C200" s="43"/>
      <c r="D200" s="43"/>
      <c r="E200" s="43"/>
      <c r="F200" s="43"/>
      <c r="G200" s="43"/>
      <c r="H200" s="43"/>
      <c r="I200" s="87"/>
      <c r="J200" s="88"/>
    </row>
    <row r="201" spans="2:10" ht="13" x14ac:dyDescent="0.15">
      <c r="B201" s="42"/>
      <c r="C201" s="43"/>
      <c r="D201" s="43"/>
      <c r="E201" s="43"/>
      <c r="F201" s="43"/>
      <c r="G201" s="43"/>
      <c r="H201" s="43"/>
      <c r="I201" s="87"/>
      <c r="J201" s="88"/>
    </row>
    <row r="202" spans="2:10" ht="13" x14ac:dyDescent="0.15">
      <c r="B202" s="42"/>
      <c r="C202" s="43"/>
      <c r="D202" s="43"/>
      <c r="E202" s="43"/>
      <c r="F202" s="43"/>
      <c r="G202" s="43"/>
      <c r="H202" s="43"/>
      <c r="I202" s="87"/>
      <c r="J202" s="88"/>
    </row>
    <row r="203" spans="2:10" ht="13" x14ac:dyDescent="0.15">
      <c r="B203" s="42"/>
      <c r="C203" s="43"/>
      <c r="D203" s="43"/>
      <c r="E203" s="43"/>
      <c r="F203" s="43"/>
      <c r="G203" s="43"/>
      <c r="H203" s="43"/>
      <c r="I203" s="87"/>
      <c r="J203" s="88"/>
    </row>
    <row r="204" spans="2:10" ht="13" x14ac:dyDescent="0.15">
      <c r="B204" s="42"/>
      <c r="C204" s="43"/>
      <c r="D204" s="43"/>
      <c r="E204" s="43"/>
      <c r="F204" s="43"/>
      <c r="G204" s="43"/>
      <c r="H204" s="43"/>
      <c r="I204" s="87"/>
      <c r="J204" s="88"/>
    </row>
    <row r="205" spans="2:10" ht="13" x14ac:dyDescent="0.15">
      <c r="B205" s="42"/>
      <c r="C205" s="43"/>
      <c r="D205" s="43"/>
      <c r="E205" s="43"/>
      <c r="F205" s="43"/>
      <c r="G205" s="43"/>
      <c r="H205" s="43"/>
      <c r="I205" s="87"/>
      <c r="J205" s="88"/>
    </row>
    <row r="206" spans="2:10" ht="13" x14ac:dyDescent="0.15">
      <c r="B206" s="42"/>
      <c r="C206" s="43"/>
      <c r="D206" s="43"/>
      <c r="E206" s="43"/>
      <c r="F206" s="43"/>
      <c r="G206" s="43"/>
      <c r="H206" s="43"/>
      <c r="I206" s="87"/>
      <c r="J206" s="88"/>
    </row>
    <row r="207" spans="2:10" ht="13" x14ac:dyDescent="0.15">
      <c r="B207" s="42"/>
      <c r="C207" s="43"/>
      <c r="D207" s="43"/>
      <c r="E207" s="43"/>
      <c r="F207" s="43"/>
      <c r="G207" s="43"/>
      <c r="H207" s="43"/>
      <c r="I207" s="87"/>
      <c r="J207" s="88"/>
    </row>
    <row r="208" spans="2:10" ht="13" x14ac:dyDescent="0.15">
      <c r="B208" s="42"/>
      <c r="C208" s="43"/>
      <c r="D208" s="43"/>
      <c r="E208" s="43"/>
      <c r="F208" s="43"/>
      <c r="G208" s="43"/>
      <c r="H208" s="43"/>
      <c r="I208" s="87"/>
      <c r="J208" s="88"/>
    </row>
    <row r="209" spans="2:10" ht="13" x14ac:dyDescent="0.15">
      <c r="B209" s="42"/>
      <c r="C209" s="43"/>
      <c r="D209" s="43"/>
      <c r="E209" s="43"/>
      <c r="F209" s="43"/>
      <c r="G209" s="43"/>
      <c r="H209" s="43"/>
      <c r="I209" s="87"/>
      <c r="J209" s="88"/>
    </row>
    <row r="210" spans="2:10" ht="13" x14ac:dyDescent="0.15">
      <c r="B210" s="42"/>
      <c r="C210" s="43"/>
      <c r="D210" s="43"/>
      <c r="E210" s="43"/>
      <c r="F210" s="43"/>
      <c r="G210" s="43"/>
      <c r="H210" s="43"/>
      <c r="I210" s="87"/>
      <c r="J210" s="88"/>
    </row>
    <row r="211" spans="2:10" ht="13" x14ac:dyDescent="0.15">
      <c r="B211" s="42"/>
      <c r="C211" s="43"/>
      <c r="D211" s="43"/>
      <c r="E211" s="43"/>
      <c r="F211" s="43"/>
      <c r="G211" s="43"/>
      <c r="H211" s="43"/>
      <c r="I211" s="87"/>
      <c r="J211" s="88"/>
    </row>
    <row r="212" spans="2:10" ht="13" x14ac:dyDescent="0.15">
      <c r="B212" s="42"/>
      <c r="C212" s="43"/>
      <c r="D212" s="43"/>
      <c r="E212" s="43"/>
      <c r="F212" s="43"/>
      <c r="G212" s="43"/>
      <c r="H212" s="43"/>
      <c r="I212" s="87"/>
      <c r="J212" s="88"/>
    </row>
    <row r="213" spans="2:10" ht="13" x14ac:dyDescent="0.15">
      <c r="B213" s="42"/>
      <c r="C213" s="43"/>
      <c r="D213" s="43"/>
      <c r="E213" s="43"/>
      <c r="F213" s="43"/>
      <c r="G213" s="43"/>
      <c r="H213" s="43"/>
      <c r="I213" s="87"/>
      <c r="J213" s="88"/>
    </row>
    <row r="214" spans="2:10" ht="13" x14ac:dyDescent="0.15">
      <c r="B214" s="42"/>
      <c r="C214" s="43"/>
      <c r="D214" s="43"/>
      <c r="E214" s="43"/>
      <c r="F214" s="43"/>
      <c r="G214" s="43"/>
      <c r="H214" s="43"/>
      <c r="I214" s="87"/>
      <c r="J214" s="88"/>
    </row>
    <row r="215" spans="2:10" ht="13" x14ac:dyDescent="0.15">
      <c r="B215" s="42"/>
      <c r="C215" s="43"/>
      <c r="D215" s="43"/>
      <c r="E215" s="43"/>
      <c r="F215" s="43"/>
      <c r="G215" s="43"/>
      <c r="H215" s="43"/>
      <c r="I215" s="87"/>
      <c r="J215" s="88"/>
    </row>
    <row r="216" spans="2:10" ht="13" x14ac:dyDescent="0.15">
      <c r="B216" s="42"/>
      <c r="C216" s="43"/>
      <c r="D216" s="43"/>
      <c r="E216" s="43"/>
      <c r="F216" s="43"/>
      <c r="G216" s="43"/>
      <c r="H216" s="43"/>
      <c r="I216" s="87"/>
      <c r="J216" s="88"/>
    </row>
    <row r="217" spans="2:10" ht="13" x14ac:dyDescent="0.15">
      <c r="B217" s="42"/>
      <c r="C217" s="43"/>
      <c r="D217" s="43"/>
      <c r="E217" s="43"/>
      <c r="F217" s="43"/>
      <c r="G217" s="43"/>
      <c r="H217" s="43"/>
      <c r="I217" s="87"/>
      <c r="J217" s="88"/>
    </row>
    <row r="218" spans="2:10" ht="13" x14ac:dyDescent="0.15">
      <c r="B218" s="42"/>
      <c r="C218" s="43"/>
      <c r="D218" s="43"/>
      <c r="E218" s="43"/>
      <c r="F218" s="43"/>
      <c r="G218" s="43"/>
      <c r="H218" s="43"/>
      <c r="I218" s="87"/>
      <c r="J218" s="88"/>
    </row>
    <row r="219" spans="2:10" ht="13" x14ac:dyDescent="0.15">
      <c r="B219" s="42"/>
      <c r="C219" s="43"/>
      <c r="D219" s="43"/>
      <c r="E219" s="43"/>
      <c r="F219" s="43"/>
      <c r="G219" s="43"/>
      <c r="H219" s="43"/>
      <c r="I219" s="87"/>
      <c r="J219" s="88"/>
    </row>
    <row r="220" spans="2:10" ht="13" x14ac:dyDescent="0.15">
      <c r="B220" s="42"/>
      <c r="C220" s="43"/>
      <c r="D220" s="43"/>
      <c r="E220" s="43"/>
      <c r="F220" s="43"/>
      <c r="G220" s="43"/>
      <c r="H220" s="43"/>
      <c r="I220" s="87"/>
      <c r="J220" s="88"/>
    </row>
    <row r="221" spans="2:10" ht="13" x14ac:dyDescent="0.15">
      <c r="B221" s="42"/>
      <c r="C221" s="43"/>
      <c r="D221" s="43"/>
      <c r="E221" s="43"/>
      <c r="F221" s="43"/>
      <c r="G221" s="43"/>
      <c r="H221" s="43"/>
      <c r="I221" s="87"/>
      <c r="J221" s="88"/>
    </row>
    <row r="222" spans="2:10" ht="13" x14ac:dyDescent="0.15">
      <c r="B222" s="42"/>
      <c r="C222" s="43"/>
      <c r="D222" s="43"/>
      <c r="E222" s="43"/>
      <c r="F222" s="43"/>
      <c r="G222" s="43"/>
      <c r="H222" s="43"/>
      <c r="I222" s="87"/>
      <c r="J222" s="88"/>
    </row>
    <row r="223" spans="2:10" ht="13" x14ac:dyDescent="0.15">
      <c r="B223" s="42"/>
      <c r="C223" s="43"/>
      <c r="D223" s="43"/>
      <c r="E223" s="43"/>
      <c r="F223" s="43"/>
      <c r="G223" s="43"/>
      <c r="H223" s="43"/>
      <c r="I223" s="87"/>
      <c r="J223" s="88"/>
    </row>
    <row r="224" spans="2:10" ht="13" x14ac:dyDescent="0.15">
      <c r="B224" s="42"/>
      <c r="C224" s="43"/>
      <c r="D224" s="43"/>
      <c r="E224" s="43"/>
      <c r="F224" s="43"/>
      <c r="G224" s="43"/>
      <c r="H224" s="43"/>
      <c r="I224" s="87"/>
      <c r="J224" s="88"/>
    </row>
    <row r="225" spans="2:10" ht="13" x14ac:dyDescent="0.15">
      <c r="B225" s="42"/>
      <c r="C225" s="43"/>
      <c r="D225" s="43"/>
      <c r="E225" s="43"/>
      <c r="F225" s="43"/>
      <c r="G225" s="43"/>
      <c r="H225" s="43"/>
      <c r="I225" s="87"/>
      <c r="J225" s="88"/>
    </row>
    <row r="226" spans="2:10" ht="13" x14ac:dyDescent="0.15">
      <c r="B226" s="42"/>
      <c r="C226" s="43"/>
      <c r="D226" s="43"/>
      <c r="E226" s="43"/>
      <c r="F226" s="43"/>
      <c r="G226" s="43"/>
      <c r="H226" s="43"/>
      <c r="I226" s="87"/>
      <c r="J226" s="88"/>
    </row>
    <row r="227" spans="2:10" ht="13" x14ac:dyDescent="0.15">
      <c r="B227" s="42"/>
      <c r="C227" s="43"/>
      <c r="D227" s="43"/>
      <c r="E227" s="43"/>
      <c r="F227" s="43"/>
      <c r="G227" s="43"/>
      <c r="H227" s="43"/>
      <c r="I227" s="87"/>
      <c r="J227" s="88"/>
    </row>
    <row r="228" spans="2:10" ht="13" x14ac:dyDescent="0.15">
      <c r="B228" s="42"/>
      <c r="C228" s="43"/>
      <c r="D228" s="43"/>
      <c r="E228" s="43"/>
      <c r="F228" s="43"/>
      <c r="G228" s="43"/>
      <c r="H228" s="43"/>
      <c r="I228" s="87"/>
      <c r="J228" s="88"/>
    </row>
    <row r="229" spans="2:10" ht="13" x14ac:dyDescent="0.15">
      <c r="B229" s="42"/>
      <c r="C229" s="43"/>
      <c r="D229" s="43"/>
      <c r="E229" s="43"/>
      <c r="F229" s="43"/>
      <c r="G229" s="43"/>
      <c r="H229" s="43"/>
      <c r="I229" s="87"/>
      <c r="J229" s="88"/>
    </row>
    <row r="230" spans="2:10" ht="13" x14ac:dyDescent="0.15">
      <c r="B230" s="42"/>
      <c r="C230" s="43"/>
      <c r="D230" s="43"/>
      <c r="E230" s="43"/>
      <c r="F230" s="43"/>
      <c r="G230" s="43"/>
      <c r="H230" s="43"/>
      <c r="I230" s="87"/>
      <c r="J230" s="88"/>
    </row>
    <row r="231" spans="2:10" ht="13" x14ac:dyDescent="0.15">
      <c r="B231" s="42"/>
      <c r="C231" s="43"/>
      <c r="D231" s="43"/>
      <c r="E231" s="43"/>
      <c r="F231" s="43"/>
      <c r="G231" s="43"/>
      <c r="H231" s="43"/>
      <c r="I231" s="87"/>
      <c r="J231" s="88"/>
    </row>
    <row r="232" spans="2:10" ht="13" x14ac:dyDescent="0.15">
      <c r="B232" s="42"/>
      <c r="C232" s="43"/>
      <c r="D232" s="43"/>
      <c r="E232" s="43"/>
      <c r="F232" s="43"/>
      <c r="G232" s="43"/>
      <c r="H232" s="43"/>
      <c r="I232" s="87"/>
      <c r="J232" s="88"/>
    </row>
    <row r="233" spans="2:10" ht="13" x14ac:dyDescent="0.15">
      <c r="B233" s="42"/>
      <c r="C233" s="43"/>
      <c r="D233" s="43"/>
      <c r="E233" s="43"/>
      <c r="F233" s="43"/>
      <c r="G233" s="43"/>
      <c r="H233" s="43"/>
      <c r="I233" s="87"/>
      <c r="J233" s="88"/>
    </row>
    <row r="234" spans="2:10" ht="13" x14ac:dyDescent="0.15">
      <c r="B234" s="42"/>
      <c r="C234" s="43"/>
      <c r="D234" s="43"/>
      <c r="E234" s="43"/>
      <c r="F234" s="43"/>
      <c r="G234" s="43"/>
      <c r="H234" s="43"/>
      <c r="I234" s="87"/>
      <c r="J234" s="88"/>
    </row>
    <row r="235" spans="2:10" ht="13" x14ac:dyDescent="0.15">
      <c r="B235" s="42"/>
      <c r="C235" s="43"/>
      <c r="D235" s="43"/>
      <c r="E235" s="43"/>
      <c r="F235" s="43"/>
      <c r="G235" s="43"/>
      <c r="H235" s="43"/>
      <c r="I235" s="87"/>
      <c r="J235" s="88"/>
    </row>
    <row r="236" spans="2:10" ht="13" x14ac:dyDescent="0.15">
      <c r="B236" s="42"/>
      <c r="C236" s="43"/>
      <c r="D236" s="43"/>
      <c r="E236" s="43"/>
      <c r="F236" s="43"/>
      <c r="G236" s="43"/>
      <c r="H236" s="43"/>
      <c r="I236" s="87"/>
      <c r="J236" s="88"/>
    </row>
    <row r="237" spans="2:10" ht="13" x14ac:dyDescent="0.15">
      <c r="B237" s="42"/>
      <c r="C237" s="43"/>
      <c r="D237" s="43"/>
      <c r="E237" s="43"/>
      <c r="F237" s="43"/>
      <c r="G237" s="43"/>
      <c r="H237" s="43"/>
      <c r="I237" s="87"/>
      <c r="J237" s="88"/>
    </row>
    <row r="238" spans="2:10" ht="13" x14ac:dyDescent="0.15">
      <c r="B238" s="42"/>
      <c r="C238" s="43"/>
      <c r="D238" s="43"/>
      <c r="E238" s="43"/>
      <c r="F238" s="43"/>
      <c r="G238" s="43"/>
      <c r="H238" s="43"/>
      <c r="I238" s="87"/>
      <c r="J238" s="88"/>
    </row>
    <row r="239" spans="2:10" ht="13" x14ac:dyDescent="0.15">
      <c r="B239" s="42"/>
      <c r="C239" s="43"/>
      <c r="D239" s="43"/>
      <c r="E239" s="43"/>
      <c r="F239" s="43"/>
      <c r="G239" s="43"/>
      <c r="H239" s="43"/>
      <c r="I239" s="87"/>
      <c r="J239" s="88"/>
    </row>
    <row r="240" spans="2:10" ht="13" x14ac:dyDescent="0.15">
      <c r="B240" s="42"/>
      <c r="C240" s="43"/>
      <c r="D240" s="43"/>
      <c r="E240" s="43"/>
      <c r="F240" s="43"/>
      <c r="G240" s="43"/>
      <c r="H240" s="43"/>
      <c r="I240" s="87"/>
      <c r="J240" s="88"/>
    </row>
    <row r="241" spans="2:10" ht="13" x14ac:dyDescent="0.15">
      <c r="B241" s="42"/>
      <c r="C241" s="43"/>
      <c r="D241" s="43"/>
      <c r="E241" s="43"/>
      <c r="F241" s="43"/>
      <c r="G241" s="43"/>
      <c r="H241" s="43"/>
      <c r="I241" s="87"/>
      <c r="J241" s="88"/>
    </row>
    <row r="242" spans="2:10" ht="13" x14ac:dyDescent="0.15">
      <c r="B242" s="42"/>
      <c r="C242" s="43"/>
      <c r="D242" s="43"/>
      <c r="E242" s="43"/>
      <c r="F242" s="43"/>
      <c r="G242" s="43"/>
      <c r="H242" s="43"/>
      <c r="I242" s="87"/>
      <c r="J242" s="88"/>
    </row>
    <row r="243" spans="2:10" ht="13" x14ac:dyDescent="0.15">
      <c r="B243" s="42"/>
      <c r="C243" s="43"/>
      <c r="D243" s="43"/>
      <c r="E243" s="43"/>
      <c r="F243" s="43"/>
      <c r="G243" s="43"/>
      <c r="H243" s="43"/>
      <c r="I243" s="87"/>
      <c r="J243" s="88"/>
    </row>
    <row r="244" spans="2:10" ht="13" x14ac:dyDescent="0.15">
      <c r="B244" s="42"/>
      <c r="C244" s="43"/>
      <c r="D244" s="43"/>
      <c r="E244" s="43"/>
      <c r="F244" s="43"/>
      <c r="G244" s="43"/>
      <c r="H244" s="43"/>
      <c r="I244" s="87"/>
      <c r="J244" s="88"/>
    </row>
    <row r="245" spans="2:10" ht="13" x14ac:dyDescent="0.15">
      <c r="B245" s="42"/>
      <c r="C245" s="43"/>
      <c r="D245" s="43"/>
      <c r="E245" s="43"/>
      <c r="F245" s="43"/>
      <c r="G245" s="43"/>
      <c r="H245" s="43"/>
      <c r="I245" s="87"/>
      <c r="J245" s="88"/>
    </row>
    <row r="246" spans="2:10" ht="13" x14ac:dyDescent="0.15">
      <c r="B246" s="42"/>
      <c r="C246" s="43"/>
      <c r="D246" s="43"/>
      <c r="E246" s="43"/>
      <c r="F246" s="43"/>
      <c r="G246" s="43"/>
      <c r="H246" s="43"/>
      <c r="I246" s="87"/>
      <c r="J246" s="88"/>
    </row>
    <row r="247" spans="2:10" ht="13" x14ac:dyDescent="0.15">
      <c r="B247" s="42"/>
      <c r="C247" s="43"/>
      <c r="D247" s="43"/>
      <c r="E247" s="43"/>
      <c r="F247" s="43"/>
      <c r="G247" s="43"/>
      <c r="H247" s="43"/>
      <c r="I247" s="87"/>
      <c r="J247" s="88"/>
    </row>
    <row r="248" spans="2:10" ht="13" x14ac:dyDescent="0.15">
      <c r="B248" s="42"/>
      <c r="C248" s="43"/>
      <c r="D248" s="43"/>
      <c r="E248" s="43"/>
      <c r="F248" s="43"/>
      <c r="G248" s="43"/>
      <c r="H248" s="43"/>
      <c r="I248" s="87"/>
      <c r="J248" s="88"/>
    </row>
    <row r="249" spans="2:10" ht="13" x14ac:dyDescent="0.15">
      <c r="B249" s="42"/>
      <c r="C249" s="43"/>
      <c r="D249" s="43"/>
      <c r="E249" s="43"/>
      <c r="F249" s="43"/>
      <c r="G249" s="43"/>
      <c r="H249" s="43"/>
      <c r="I249" s="87"/>
      <c r="J249" s="88"/>
    </row>
    <row r="250" spans="2:10" ht="13" x14ac:dyDescent="0.15">
      <c r="B250" s="42"/>
      <c r="C250" s="43"/>
      <c r="D250" s="43"/>
      <c r="E250" s="43"/>
      <c r="F250" s="43"/>
      <c r="G250" s="43"/>
      <c r="H250" s="43"/>
      <c r="I250" s="87"/>
      <c r="J250" s="88"/>
    </row>
    <row r="251" spans="2:10" ht="13" x14ac:dyDescent="0.15">
      <c r="B251" s="42"/>
      <c r="C251" s="43"/>
      <c r="D251" s="43"/>
      <c r="E251" s="43"/>
      <c r="F251" s="43"/>
      <c r="G251" s="43"/>
      <c r="H251" s="43"/>
      <c r="I251" s="87"/>
      <c r="J251" s="88"/>
    </row>
    <row r="252" spans="2:10" ht="13" x14ac:dyDescent="0.15">
      <c r="B252" s="42"/>
      <c r="C252" s="43"/>
      <c r="D252" s="43"/>
      <c r="E252" s="43"/>
      <c r="F252" s="43"/>
      <c r="G252" s="43"/>
      <c r="H252" s="43"/>
      <c r="I252" s="87"/>
      <c r="J252" s="88"/>
    </row>
    <row r="253" spans="2:10" ht="13" x14ac:dyDescent="0.15">
      <c r="B253" s="42"/>
      <c r="C253" s="43"/>
      <c r="D253" s="43"/>
      <c r="E253" s="43"/>
      <c r="F253" s="43"/>
      <c r="G253" s="43"/>
      <c r="H253" s="43"/>
      <c r="I253" s="87"/>
      <c r="J253" s="88"/>
    </row>
    <row r="254" spans="2:10" ht="13" x14ac:dyDescent="0.15">
      <c r="B254" s="42"/>
      <c r="C254" s="43"/>
      <c r="D254" s="43"/>
      <c r="E254" s="43"/>
      <c r="F254" s="43"/>
      <c r="G254" s="43"/>
      <c r="H254" s="43"/>
      <c r="I254" s="87"/>
      <c r="J254" s="88"/>
    </row>
    <row r="255" spans="2:10" ht="13" x14ac:dyDescent="0.15">
      <c r="B255" s="42"/>
      <c r="C255" s="43"/>
      <c r="D255" s="43"/>
      <c r="E255" s="43"/>
      <c r="F255" s="43"/>
      <c r="G255" s="43"/>
      <c r="H255" s="43"/>
      <c r="I255" s="87"/>
      <c r="J255" s="88"/>
    </row>
    <row r="256" spans="2:10" ht="13" x14ac:dyDescent="0.15">
      <c r="B256" s="42"/>
      <c r="C256" s="43"/>
      <c r="D256" s="43"/>
      <c r="E256" s="43"/>
      <c r="F256" s="43"/>
      <c r="G256" s="43"/>
      <c r="H256" s="43"/>
      <c r="I256" s="87"/>
      <c r="J256" s="88"/>
    </row>
    <row r="257" spans="2:10" ht="13" x14ac:dyDescent="0.15">
      <c r="B257" s="42"/>
      <c r="C257" s="43"/>
      <c r="D257" s="43"/>
      <c r="E257" s="43"/>
      <c r="F257" s="43"/>
      <c r="G257" s="43"/>
      <c r="H257" s="43"/>
      <c r="I257" s="87"/>
      <c r="J257" s="88"/>
    </row>
    <row r="258" spans="2:10" ht="13" x14ac:dyDescent="0.15">
      <c r="B258" s="42"/>
      <c r="C258" s="43"/>
      <c r="D258" s="43"/>
      <c r="E258" s="43"/>
      <c r="F258" s="43"/>
      <c r="G258" s="43"/>
      <c r="H258" s="43"/>
      <c r="I258" s="87"/>
      <c r="J258" s="88"/>
    </row>
    <row r="259" spans="2:10" ht="13" x14ac:dyDescent="0.15">
      <c r="B259" s="42"/>
      <c r="C259" s="43"/>
      <c r="D259" s="43"/>
      <c r="E259" s="43"/>
      <c r="F259" s="43"/>
      <c r="G259" s="43"/>
      <c r="H259" s="43"/>
      <c r="I259" s="87"/>
      <c r="J259" s="88"/>
    </row>
    <row r="260" spans="2:10" ht="13" x14ac:dyDescent="0.15">
      <c r="B260" s="42"/>
      <c r="C260" s="43"/>
      <c r="D260" s="43"/>
      <c r="E260" s="43"/>
      <c r="F260" s="43"/>
      <c r="G260" s="43"/>
      <c r="H260" s="43"/>
      <c r="I260" s="87"/>
      <c r="J260" s="88"/>
    </row>
    <row r="261" spans="2:10" ht="13" x14ac:dyDescent="0.15">
      <c r="B261" s="42"/>
      <c r="C261" s="43"/>
      <c r="D261" s="43"/>
      <c r="E261" s="43"/>
      <c r="F261" s="43"/>
      <c r="G261" s="43"/>
      <c r="H261" s="43"/>
      <c r="I261" s="87"/>
      <c r="J261" s="88"/>
    </row>
    <row r="262" spans="2:10" ht="13" x14ac:dyDescent="0.15">
      <c r="B262" s="42"/>
      <c r="C262" s="43"/>
      <c r="D262" s="43"/>
      <c r="E262" s="43"/>
      <c r="F262" s="43"/>
      <c r="G262" s="43"/>
      <c r="H262" s="43"/>
      <c r="I262" s="87"/>
      <c r="J262" s="88"/>
    </row>
    <row r="263" spans="2:10" ht="13" x14ac:dyDescent="0.15">
      <c r="B263" s="42"/>
      <c r="C263" s="43"/>
      <c r="D263" s="43"/>
      <c r="E263" s="43"/>
      <c r="F263" s="43"/>
      <c r="G263" s="43"/>
      <c r="H263" s="43"/>
      <c r="I263" s="87"/>
      <c r="J263" s="88"/>
    </row>
    <row r="264" spans="2:10" ht="13" x14ac:dyDescent="0.15">
      <c r="B264" s="42"/>
      <c r="C264" s="43"/>
      <c r="D264" s="43"/>
      <c r="E264" s="43"/>
      <c r="F264" s="43"/>
      <c r="G264" s="43"/>
      <c r="H264" s="43"/>
      <c r="I264" s="87"/>
      <c r="J264" s="88"/>
    </row>
    <row r="265" spans="2:10" ht="13" x14ac:dyDescent="0.15">
      <c r="B265" s="42"/>
      <c r="C265" s="43"/>
      <c r="D265" s="43"/>
      <c r="E265" s="43"/>
      <c r="F265" s="43"/>
      <c r="G265" s="43"/>
      <c r="H265" s="43"/>
      <c r="I265" s="87"/>
      <c r="J265" s="88"/>
    </row>
    <row r="266" spans="2:10" ht="13" x14ac:dyDescent="0.15">
      <c r="B266" s="42"/>
      <c r="C266" s="43"/>
      <c r="D266" s="43"/>
      <c r="E266" s="43"/>
      <c r="F266" s="43"/>
      <c r="G266" s="43"/>
      <c r="H266" s="43"/>
      <c r="I266" s="87"/>
      <c r="J266" s="88"/>
    </row>
    <row r="267" spans="2:10" ht="13" x14ac:dyDescent="0.15">
      <c r="B267" s="42"/>
      <c r="C267" s="43"/>
      <c r="D267" s="43"/>
      <c r="E267" s="43"/>
      <c r="F267" s="43"/>
      <c r="G267" s="43"/>
      <c r="H267" s="43"/>
      <c r="I267" s="87"/>
      <c r="J267" s="88"/>
    </row>
    <row r="268" spans="2:10" ht="13" x14ac:dyDescent="0.15">
      <c r="B268" s="42"/>
      <c r="C268" s="43"/>
      <c r="D268" s="43"/>
      <c r="E268" s="43"/>
      <c r="F268" s="43"/>
      <c r="G268" s="43"/>
      <c r="H268" s="43"/>
      <c r="I268" s="87"/>
      <c r="J268" s="88"/>
    </row>
    <row r="269" spans="2:10" ht="13" x14ac:dyDescent="0.15">
      <c r="B269" s="42"/>
      <c r="C269" s="43"/>
      <c r="D269" s="43"/>
      <c r="E269" s="43"/>
      <c r="F269" s="43"/>
      <c r="G269" s="43"/>
      <c r="H269" s="43"/>
      <c r="I269" s="87"/>
      <c r="J269" s="88"/>
    </row>
    <row r="270" spans="2:10" ht="13" x14ac:dyDescent="0.15">
      <c r="B270" s="42"/>
      <c r="C270" s="43"/>
      <c r="D270" s="43"/>
      <c r="E270" s="43"/>
      <c r="F270" s="43"/>
      <c r="G270" s="43"/>
      <c r="H270" s="43"/>
      <c r="I270" s="87"/>
      <c r="J270" s="88"/>
    </row>
    <row r="271" spans="2:10" ht="13" x14ac:dyDescent="0.15">
      <c r="B271" s="42"/>
      <c r="C271" s="43"/>
      <c r="D271" s="43"/>
      <c r="E271" s="43"/>
      <c r="F271" s="43"/>
      <c r="G271" s="43"/>
      <c r="H271" s="43"/>
      <c r="I271" s="87"/>
      <c r="J271" s="88"/>
    </row>
    <row r="272" spans="2:10" ht="13" x14ac:dyDescent="0.15">
      <c r="B272" s="42"/>
      <c r="C272" s="43"/>
      <c r="D272" s="43"/>
      <c r="E272" s="43"/>
      <c r="F272" s="43"/>
      <c r="G272" s="43"/>
      <c r="H272" s="43"/>
      <c r="I272" s="87"/>
      <c r="J272" s="88"/>
    </row>
    <row r="273" spans="2:10" ht="13" x14ac:dyDescent="0.15">
      <c r="B273" s="42"/>
      <c r="C273" s="43"/>
      <c r="D273" s="43"/>
      <c r="E273" s="43"/>
      <c r="F273" s="43"/>
      <c r="G273" s="43"/>
      <c r="H273" s="43"/>
      <c r="I273" s="87"/>
      <c r="J273" s="88"/>
    </row>
    <row r="274" spans="2:10" ht="13" x14ac:dyDescent="0.15">
      <c r="B274" s="42"/>
      <c r="C274" s="43"/>
      <c r="D274" s="43"/>
      <c r="E274" s="43"/>
      <c r="F274" s="43"/>
      <c r="G274" s="43"/>
      <c r="H274" s="43"/>
      <c r="I274" s="87"/>
      <c r="J274" s="88"/>
    </row>
    <row r="275" spans="2:10" ht="13" x14ac:dyDescent="0.15">
      <c r="B275" s="42"/>
      <c r="C275" s="43"/>
      <c r="D275" s="43"/>
      <c r="E275" s="43"/>
      <c r="F275" s="43"/>
      <c r="G275" s="43"/>
      <c r="H275" s="43"/>
      <c r="I275" s="87"/>
      <c r="J275" s="88"/>
    </row>
    <row r="276" spans="2:10" ht="13" x14ac:dyDescent="0.15">
      <c r="B276" s="42"/>
      <c r="C276" s="43"/>
      <c r="D276" s="43"/>
      <c r="E276" s="43"/>
      <c r="F276" s="43"/>
      <c r="G276" s="43"/>
      <c r="H276" s="43"/>
      <c r="I276" s="87"/>
      <c r="J276" s="88"/>
    </row>
    <row r="277" spans="2:10" ht="13" x14ac:dyDescent="0.15">
      <c r="B277" s="42"/>
      <c r="C277" s="43"/>
      <c r="D277" s="43"/>
      <c r="E277" s="43"/>
      <c r="F277" s="43"/>
      <c r="G277" s="43"/>
      <c r="H277" s="43"/>
      <c r="I277" s="87"/>
      <c r="J277" s="88"/>
    </row>
    <row r="278" spans="2:10" ht="13" x14ac:dyDescent="0.15">
      <c r="B278" s="42"/>
      <c r="C278" s="43"/>
      <c r="D278" s="43"/>
      <c r="E278" s="43"/>
      <c r="F278" s="43"/>
      <c r="G278" s="43"/>
      <c r="H278" s="43"/>
      <c r="I278" s="87"/>
      <c r="J278" s="88"/>
    </row>
    <row r="279" spans="2:10" ht="13" x14ac:dyDescent="0.15">
      <c r="B279" s="42"/>
      <c r="C279" s="43"/>
      <c r="D279" s="43"/>
      <c r="E279" s="43"/>
      <c r="F279" s="43"/>
      <c r="G279" s="43"/>
      <c r="H279" s="43"/>
      <c r="I279" s="87"/>
      <c r="J279" s="88"/>
    </row>
    <row r="280" spans="2:10" ht="13" x14ac:dyDescent="0.15">
      <c r="B280" s="42"/>
      <c r="C280" s="43"/>
      <c r="D280" s="43"/>
      <c r="E280" s="43"/>
      <c r="F280" s="43"/>
      <c r="G280" s="43"/>
      <c r="H280" s="43"/>
      <c r="I280" s="87"/>
      <c r="J280" s="88"/>
    </row>
    <row r="281" spans="2:10" ht="13" x14ac:dyDescent="0.15">
      <c r="B281" s="42"/>
      <c r="C281" s="43"/>
      <c r="D281" s="43"/>
      <c r="E281" s="43"/>
      <c r="F281" s="43"/>
      <c r="G281" s="43"/>
      <c r="H281" s="43"/>
      <c r="I281" s="87"/>
      <c r="J281" s="88"/>
    </row>
    <row r="282" spans="2:10" ht="13" x14ac:dyDescent="0.15">
      <c r="B282" s="42"/>
      <c r="C282" s="43"/>
      <c r="D282" s="43"/>
      <c r="E282" s="43"/>
      <c r="F282" s="43"/>
      <c r="G282" s="43"/>
      <c r="H282" s="43"/>
      <c r="I282" s="87"/>
      <c r="J282" s="88"/>
    </row>
    <row r="283" spans="2:10" ht="13" x14ac:dyDescent="0.15">
      <c r="B283" s="42"/>
      <c r="C283" s="43"/>
      <c r="D283" s="43"/>
      <c r="E283" s="43"/>
      <c r="F283" s="43"/>
      <c r="G283" s="43"/>
      <c r="H283" s="43"/>
      <c r="I283" s="87"/>
      <c r="J283" s="88"/>
    </row>
    <row r="284" spans="2:10" ht="13" x14ac:dyDescent="0.15">
      <c r="B284" s="42"/>
      <c r="C284" s="43"/>
      <c r="D284" s="43"/>
      <c r="E284" s="43"/>
      <c r="F284" s="43"/>
      <c r="G284" s="43"/>
      <c r="H284" s="43"/>
      <c r="I284" s="87"/>
      <c r="J284" s="88"/>
    </row>
    <row r="285" spans="2:10" ht="13" x14ac:dyDescent="0.15">
      <c r="B285" s="42"/>
      <c r="C285" s="43"/>
      <c r="D285" s="43"/>
      <c r="E285" s="43"/>
      <c r="F285" s="43"/>
      <c r="G285" s="43"/>
      <c r="H285" s="43"/>
      <c r="I285" s="87"/>
      <c r="J285" s="88"/>
    </row>
    <row r="286" spans="2:10" ht="13" x14ac:dyDescent="0.15">
      <c r="B286" s="42"/>
      <c r="C286" s="43"/>
      <c r="D286" s="43"/>
      <c r="E286" s="43"/>
      <c r="F286" s="43"/>
      <c r="G286" s="43"/>
      <c r="H286" s="43"/>
      <c r="I286" s="87"/>
      <c r="J286" s="88"/>
    </row>
    <row r="287" spans="2:10" ht="13" x14ac:dyDescent="0.15">
      <c r="B287" s="42"/>
      <c r="C287" s="43"/>
      <c r="D287" s="43"/>
      <c r="E287" s="43"/>
      <c r="F287" s="43"/>
      <c r="G287" s="43"/>
      <c r="H287" s="43"/>
      <c r="I287" s="87"/>
      <c r="J287" s="88"/>
    </row>
    <row r="288" spans="2:10" ht="13" x14ac:dyDescent="0.15">
      <c r="B288" s="42"/>
      <c r="C288" s="43"/>
      <c r="D288" s="43"/>
      <c r="E288" s="43"/>
      <c r="F288" s="43"/>
      <c r="G288" s="43"/>
      <c r="H288" s="43"/>
      <c r="I288" s="87"/>
      <c r="J288" s="88"/>
    </row>
    <row r="289" spans="2:10" ht="13" x14ac:dyDescent="0.15">
      <c r="B289" s="42"/>
      <c r="C289" s="43"/>
      <c r="D289" s="43"/>
      <c r="E289" s="43"/>
      <c r="F289" s="43"/>
      <c r="G289" s="43"/>
      <c r="H289" s="43"/>
      <c r="I289" s="87"/>
      <c r="J289" s="88"/>
    </row>
    <row r="290" spans="2:10" ht="13" x14ac:dyDescent="0.15">
      <c r="B290" s="42"/>
      <c r="C290" s="43"/>
      <c r="D290" s="43"/>
      <c r="E290" s="43"/>
      <c r="F290" s="43"/>
      <c r="G290" s="43"/>
      <c r="H290" s="43"/>
      <c r="I290" s="87"/>
      <c r="J290" s="88"/>
    </row>
    <row r="291" spans="2:10" ht="13" x14ac:dyDescent="0.15">
      <c r="B291" s="42"/>
      <c r="C291" s="43"/>
      <c r="D291" s="43"/>
      <c r="E291" s="43"/>
      <c r="F291" s="43"/>
      <c r="G291" s="43"/>
      <c r="H291" s="43"/>
      <c r="I291" s="87"/>
      <c r="J291" s="88"/>
    </row>
    <row r="292" spans="2:10" ht="13" x14ac:dyDescent="0.15">
      <c r="B292" s="42"/>
      <c r="C292" s="43"/>
      <c r="D292" s="43"/>
      <c r="E292" s="43"/>
      <c r="F292" s="43"/>
      <c r="G292" s="43"/>
      <c r="H292" s="43"/>
      <c r="I292" s="87"/>
      <c r="J292" s="88"/>
    </row>
    <row r="293" spans="2:10" ht="13" x14ac:dyDescent="0.15">
      <c r="B293" s="42"/>
      <c r="C293" s="43"/>
      <c r="D293" s="43"/>
      <c r="E293" s="43"/>
      <c r="F293" s="43"/>
      <c r="G293" s="43"/>
      <c r="H293" s="43"/>
      <c r="I293" s="87"/>
      <c r="J293" s="88"/>
    </row>
    <row r="294" spans="2:10" ht="13" x14ac:dyDescent="0.15">
      <c r="B294" s="42"/>
      <c r="C294" s="43"/>
      <c r="D294" s="43"/>
      <c r="E294" s="43"/>
      <c r="F294" s="43"/>
      <c r="G294" s="43"/>
      <c r="H294" s="43"/>
      <c r="I294" s="87"/>
      <c r="J294" s="88"/>
    </row>
    <row r="295" spans="2:10" ht="13" x14ac:dyDescent="0.15">
      <c r="B295" s="42"/>
      <c r="C295" s="43"/>
      <c r="D295" s="43"/>
      <c r="E295" s="43"/>
      <c r="F295" s="43"/>
      <c r="G295" s="43"/>
      <c r="H295" s="43"/>
      <c r="I295" s="87"/>
      <c r="J295" s="88"/>
    </row>
    <row r="296" spans="2:10" ht="13" x14ac:dyDescent="0.15">
      <c r="B296" s="42"/>
      <c r="C296" s="43"/>
      <c r="D296" s="43"/>
      <c r="E296" s="43"/>
      <c r="F296" s="43"/>
      <c r="G296" s="43"/>
      <c r="H296" s="43"/>
      <c r="I296" s="87"/>
      <c r="J296" s="88"/>
    </row>
    <row r="297" spans="2:10" ht="13" x14ac:dyDescent="0.15">
      <c r="B297" s="42"/>
      <c r="C297" s="43"/>
      <c r="D297" s="43"/>
      <c r="E297" s="43"/>
      <c r="F297" s="43"/>
      <c r="G297" s="43"/>
      <c r="H297" s="43"/>
      <c r="I297" s="87"/>
      <c r="J297" s="88"/>
    </row>
    <row r="298" spans="2:10" ht="13" x14ac:dyDescent="0.15">
      <c r="B298" s="42"/>
      <c r="C298" s="43"/>
      <c r="D298" s="43"/>
      <c r="E298" s="43"/>
      <c r="F298" s="43"/>
      <c r="G298" s="43"/>
      <c r="H298" s="43"/>
      <c r="I298" s="87"/>
      <c r="J298" s="88"/>
    </row>
    <row r="299" spans="2:10" ht="13" x14ac:dyDescent="0.15">
      <c r="B299" s="42"/>
      <c r="C299" s="43"/>
      <c r="D299" s="43"/>
      <c r="E299" s="43"/>
      <c r="F299" s="43"/>
      <c r="G299" s="43"/>
      <c r="H299" s="43"/>
      <c r="I299" s="87"/>
      <c r="J299" s="88"/>
    </row>
    <row r="300" spans="2:10" ht="13" x14ac:dyDescent="0.15">
      <c r="B300" s="42"/>
      <c r="C300" s="43"/>
      <c r="D300" s="43"/>
      <c r="E300" s="43"/>
      <c r="F300" s="43"/>
      <c r="G300" s="43"/>
      <c r="H300" s="43"/>
      <c r="I300" s="87"/>
      <c r="J300" s="88"/>
    </row>
    <row r="301" spans="2:10" ht="13" x14ac:dyDescent="0.15">
      <c r="B301" s="42"/>
      <c r="C301" s="43"/>
      <c r="D301" s="43"/>
      <c r="E301" s="43"/>
      <c r="F301" s="43"/>
      <c r="G301" s="43"/>
      <c r="H301" s="43"/>
      <c r="I301" s="87"/>
      <c r="J301" s="88"/>
    </row>
    <row r="302" spans="2:10" ht="13" x14ac:dyDescent="0.15">
      <c r="B302" s="42"/>
      <c r="C302" s="43"/>
      <c r="D302" s="43"/>
      <c r="E302" s="43"/>
      <c r="F302" s="43"/>
      <c r="G302" s="43"/>
      <c r="H302" s="43"/>
      <c r="I302" s="87"/>
      <c r="J302" s="88"/>
    </row>
    <row r="303" spans="2:10" ht="13" x14ac:dyDescent="0.15">
      <c r="B303" s="42"/>
      <c r="C303" s="43"/>
      <c r="D303" s="43"/>
      <c r="E303" s="43"/>
      <c r="F303" s="43"/>
      <c r="G303" s="43"/>
      <c r="H303" s="43"/>
      <c r="I303" s="87"/>
      <c r="J303" s="88"/>
    </row>
    <row r="304" spans="2:10" ht="13" x14ac:dyDescent="0.15">
      <c r="B304" s="42"/>
      <c r="C304" s="43"/>
      <c r="D304" s="43"/>
      <c r="E304" s="43"/>
      <c r="F304" s="43"/>
      <c r="G304" s="43"/>
      <c r="H304" s="43"/>
      <c r="I304" s="87"/>
      <c r="J304" s="88"/>
    </row>
    <row r="305" spans="2:10" ht="13" x14ac:dyDescent="0.15">
      <c r="B305" s="42"/>
      <c r="C305" s="43"/>
      <c r="D305" s="43"/>
      <c r="E305" s="43"/>
      <c r="F305" s="43"/>
      <c r="G305" s="43"/>
      <c r="H305" s="43"/>
      <c r="I305" s="87"/>
      <c r="J305" s="88"/>
    </row>
    <row r="306" spans="2:10" ht="13" x14ac:dyDescent="0.15">
      <c r="B306" s="42"/>
      <c r="C306" s="43"/>
      <c r="D306" s="43"/>
      <c r="E306" s="43"/>
      <c r="F306" s="43"/>
      <c r="G306" s="43"/>
      <c r="H306" s="43"/>
      <c r="I306" s="87"/>
      <c r="J306" s="88"/>
    </row>
    <row r="307" spans="2:10" ht="13" x14ac:dyDescent="0.15">
      <c r="B307" s="42"/>
      <c r="C307" s="43"/>
      <c r="D307" s="43"/>
      <c r="E307" s="43"/>
      <c r="F307" s="43"/>
      <c r="G307" s="43"/>
      <c r="H307" s="43"/>
      <c r="I307" s="87"/>
      <c r="J307" s="88"/>
    </row>
    <row r="308" spans="2:10" ht="13" x14ac:dyDescent="0.15">
      <c r="B308" s="42"/>
      <c r="C308" s="43"/>
      <c r="D308" s="43"/>
      <c r="E308" s="43"/>
      <c r="F308" s="43"/>
      <c r="G308" s="43"/>
      <c r="H308" s="43"/>
      <c r="I308" s="87"/>
      <c r="J308" s="88"/>
    </row>
    <row r="309" spans="2:10" ht="13" x14ac:dyDescent="0.15">
      <c r="B309" s="42"/>
      <c r="C309" s="43"/>
      <c r="D309" s="43"/>
      <c r="E309" s="43"/>
      <c r="F309" s="43"/>
      <c r="G309" s="43"/>
      <c r="H309" s="43"/>
      <c r="I309" s="87"/>
      <c r="J309" s="88"/>
    </row>
    <row r="310" spans="2:10" ht="13" x14ac:dyDescent="0.15">
      <c r="B310" s="42"/>
      <c r="C310" s="43"/>
      <c r="D310" s="43"/>
      <c r="E310" s="43"/>
      <c r="F310" s="43"/>
      <c r="G310" s="43"/>
      <c r="H310" s="43"/>
      <c r="I310" s="87"/>
      <c r="J310" s="88"/>
    </row>
    <row r="311" spans="2:10" ht="13" x14ac:dyDescent="0.15">
      <c r="B311" s="42"/>
      <c r="C311" s="43"/>
      <c r="D311" s="43"/>
      <c r="E311" s="43"/>
      <c r="F311" s="43"/>
      <c r="G311" s="43"/>
      <c r="H311" s="43"/>
      <c r="I311" s="87"/>
      <c r="J311" s="88"/>
    </row>
    <row r="312" spans="2:10" ht="13" x14ac:dyDescent="0.15">
      <c r="B312" s="42"/>
      <c r="C312" s="43"/>
      <c r="D312" s="43"/>
      <c r="E312" s="43"/>
      <c r="F312" s="43"/>
      <c r="G312" s="43"/>
      <c r="H312" s="43"/>
      <c r="I312" s="87"/>
      <c r="J312" s="88"/>
    </row>
    <row r="313" spans="2:10" ht="13" x14ac:dyDescent="0.15">
      <c r="B313" s="42"/>
      <c r="C313" s="43"/>
      <c r="D313" s="43"/>
      <c r="E313" s="43"/>
      <c r="F313" s="43"/>
      <c r="G313" s="43"/>
      <c r="H313" s="43"/>
      <c r="I313" s="87"/>
      <c r="J313" s="88"/>
    </row>
    <row r="314" spans="2:10" ht="13" x14ac:dyDescent="0.15">
      <c r="B314" s="42"/>
      <c r="C314" s="43"/>
      <c r="D314" s="43"/>
      <c r="E314" s="43"/>
      <c r="F314" s="43"/>
      <c r="G314" s="43"/>
      <c r="H314" s="43"/>
      <c r="I314" s="87"/>
      <c r="J314" s="88"/>
    </row>
    <row r="315" spans="2:10" ht="13" x14ac:dyDescent="0.15">
      <c r="B315" s="42"/>
      <c r="C315" s="43"/>
      <c r="D315" s="43"/>
      <c r="E315" s="43"/>
      <c r="F315" s="43"/>
      <c r="G315" s="43"/>
      <c r="H315" s="43"/>
      <c r="I315" s="87"/>
      <c r="J315" s="88"/>
    </row>
    <row r="316" spans="2:10" ht="13" x14ac:dyDescent="0.15">
      <c r="B316" s="42"/>
      <c r="C316" s="43"/>
      <c r="D316" s="43"/>
      <c r="E316" s="43"/>
      <c r="F316" s="43"/>
      <c r="G316" s="43"/>
      <c r="H316" s="43"/>
      <c r="I316" s="87"/>
      <c r="J316" s="88"/>
    </row>
    <row r="317" spans="2:10" ht="13" x14ac:dyDescent="0.15">
      <c r="B317" s="42"/>
      <c r="C317" s="43"/>
      <c r="D317" s="43"/>
      <c r="E317" s="43"/>
      <c r="F317" s="43"/>
      <c r="G317" s="43"/>
      <c r="H317" s="43"/>
      <c r="I317" s="87"/>
      <c r="J317" s="88"/>
    </row>
    <row r="318" spans="2:10" ht="13" x14ac:dyDescent="0.15">
      <c r="B318" s="42"/>
      <c r="C318" s="43"/>
      <c r="D318" s="43"/>
      <c r="E318" s="43"/>
      <c r="F318" s="43"/>
      <c r="G318" s="43"/>
      <c r="H318" s="43"/>
      <c r="I318" s="87"/>
      <c r="J318" s="88"/>
    </row>
    <row r="319" spans="2:10" ht="13" x14ac:dyDescent="0.15">
      <c r="B319" s="42"/>
      <c r="C319" s="43"/>
      <c r="D319" s="43"/>
      <c r="E319" s="43"/>
      <c r="F319" s="43"/>
      <c r="G319" s="43"/>
      <c r="H319" s="43"/>
      <c r="I319" s="87"/>
      <c r="J319" s="88"/>
    </row>
    <row r="320" spans="2:10" ht="13" x14ac:dyDescent="0.15">
      <c r="B320" s="42"/>
      <c r="C320" s="43"/>
      <c r="D320" s="43"/>
      <c r="E320" s="43"/>
      <c r="F320" s="43"/>
      <c r="G320" s="43"/>
      <c r="H320" s="43"/>
      <c r="I320" s="87"/>
      <c r="J320" s="88"/>
    </row>
    <row r="321" spans="2:10" ht="13" x14ac:dyDescent="0.15">
      <c r="B321" s="42"/>
      <c r="C321" s="43"/>
      <c r="D321" s="43"/>
      <c r="E321" s="43"/>
      <c r="F321" s="43"/>
      <c r="G321" s="43"/>
      <c r="H321" s="43"/>
      <c r="I321" s="87"/>
      <c r="J321" s="88"/>
    </row>
    <row r="322" spans="2:10" ht="13" x14ac:dyDescent="0.15">
      <c r="B322" s="42"/>
      <c r="C322" s="43"/>
      <c r="D322" s="43"/>
      <c r="E322" s="43"/>
      <c r="F322" s="43"/>
      <c r="G322" s="43"/>
      <c r="H322" s="43"/>
      <c r="I322" s="87"/>
      <c r="J322" s="88"/>
    </row>
    <row r="323" spans="2:10" ht="13" x14ac:dyDescent="0.15">
      <c r="B323" s="42"/>
      <c r="C323" s="43"/>
      <c r="D323" s="43"/>
      <c r="E323" s="43"/>
      <c r="F323" s="43"/>
      <c r="G323" s="43"/>
      <c r="H323" s="43"/>
      <c r="I323" s="87"/>
      <c r="J323" s="88"/>
    </row>
    <row r="324" spans="2:10" ht="13" x14ac:dyDescent="0.15">
      <c r="B324" s="42"/>
      <c r="C324" s="43"/>
      <c r="D324" s="43"/>
      <c r="E324" s="43"/>
      <c r="F324" s="43"/>
      <c r="G324" s="43"/>
      <c r="H324" s="43"/>
      <c r="I324" s="87"/>
      <c r="J324" s="88"/>
    </row>
    <row r="325" spans="2:10" ht="13" x14ac:dyDescent="0.15">
      <c r="B325" s="42"/>
      <c r="C325" s="43"/>
      <c r="D325" s="43"/>
      <c r="E325" s="43"/>
      <c r="F325" s="43"/>
      <c r="G325" s="43"/>
      <c r="H325" s="43"/>
      <c r="I325" s="87"/>
      <c r="J325" s="88"/>
    </row>
    <row r="326" spans="2:10" ht="13" x14ac:dyDescent="0.15">
      <c r="B326" s="42"/>
      <c r="C326" s="43"/>
      <c r="D326" s="43"/>
      <c r="E326" s="43"/>
      <c r="F326" s="43"/>
      <c r="G326" s="43"/>
      <c r="H326" s="43"/>
      <c r="I326" s="87"/>
      <c r="J326" s="88"/>
    </row>
    <row r="327" spans="2:10" ht="13" x14ac:dyDescent="0.15">
      <c r="B327" s="42"/>
      <c r="C327" s="43"/>
      <c r="D327" s="43"/>
      <c r="E327" s="43"/>
      <c r="F327" s="43"/>
      <c r="G327" s="43"/>
      <c r="H327" s="43"/>
      <c r="I327" s="87"/>
      <c r="J327" s="88"/>
    </row>
    <row r="328" spans="2:10" ht="13" x14ac:dyDescent="0.15">
      <c r="B328" s="42"/>
      <c r="C328" s="43"/>
      <c r="D328" s="43"/>
      <c r="E328" s="43"/>
      <c r="F328" s="43"/>
      <c r="G328" s="43"/>
      <c r="H328" s="43"/>
      <c r="I328" s="87"/>
      <c r="J328" s="88"/>
    </row>
    <row r="329" spans="2:10" ht="13" x14ac:dyDescent="0.15">
      <c r="B329" s="42"/>
      <c r="C329" s="43"/>
      <c r="D329" s="43"/>
      <c r="E329" s="43"/>
      <c r="F329" s="43"/>
      <c r="G329" s="43"/>
      <c r="H329" s="43"/>
      <c r="I329" s="87"/>
      <c r="J329" s="88"/>
    </row>
    <row r="330" spans="2:10" ht="13" x14ac:dyDescent="0.15">
      <c r="B330" s="42"/>
      <c r="C330" s="43"/>
      <c r="D330" s="43"/>
      <c r="E330" s="43"/>
      <c r="F330" s="43"/>
      <c r="G330" s="43"/>
      <c r="H330" s="43"/>
      <c r="I330" s="87"/>
      <c r="J330" s="88"/>
    </row>
    <row r="331" spans="2:10" ht="13" x14ac:dyDescent="0.15">
      <c r="B331" s="42"/>
      <c r="C331" s="43"/>
      <c r="D331" s="43"/>
      <c r="E331" s="43"/>
      <c r="F331" s="43"/>
      <c r="G331" s="43"/>
      <c r="H331" s="43"/>
      <c r="I331" s="87"/>
      <c r="J331" s="88"/>
    </row>
    <row r="332" spans="2:10" ht="13" x14ac:dyDescent="0.15">
      <c r="B332" s="42"/>
      <c r="C332" s="43"/>
      <c r="D332" s="43"/>
      <c r="E332" s="43"/>
      <c r="F332" s="43"/>
      <c r="G332" s="43"/>
      <c r="H332" s="43"/>
      <c r="I332" s="87"/>
      <c r="J332" s="88"/>
    </row>
    <row r="333" spans="2:10" ht="13" x14ac:dyDescent="0.15">
      <c r="B333" s="42"/>
      <c r="C333" s="43"/>
      <c r="D333" s="43"/>
      <c r="E333" s="43"/>
      <c r="F333" s="43"/>
      <c r="G333" s="43"/>
      <c r="H333" s="43"/>
      <c r="I333" s="87"/>
      <c r="J333" s="88"/>
    </row>
    <row r="334" spans="2:10" ht="13" x14ac:dyDescent="0.15">
      <c r="B334" s="42"/>
      <c r="C334" s="43"/>
      <c r="D334" s="43"/>
      <c r="E334" s="43"/>
      <c r="F334" s="43"/>
      <c r="G334" s="43"/>
      <c r="H334" s="43"/>
      <c r="I334" s="87"/>
      <c r="J334" s="88"/>
    </row>
    <row r="335" spans="2:10" ht="13" x14ac:dyDescent="0.15">
      <c r="B335" s="42"/>
      <c r="C335" s="43"/>
      <c r="D335" s="43"/>
      <c r="E335" s="43"/>
      <c r="F335" s="43"/>
      <c r="G335" s="43"/>
      <c r="H335" s="43"/>
      <c r="I335" s="87"/>
      <c r="J335" s="88"/>
    </row>
    <row r="336" spans="2:10" ht="13" x14ac:dyDescent="0.15">
      <c r="B336" s="42"/>
      <c r="C336" s="43"/>
      <c r="D336" s="43"/>
      <c r="E336" s="43"/>
      <c r="F336" s="43"/>
      <c r="G336" s="43"/>
      <c r="H336" s="43"/>
      <c r="I336" s="87"/>
      <c r="J336" s="88"/>
    </row>
    <row r="337" spans="2:10" ht="13" x14ac:dyDescent="0.15">
      <c r="B337" s="42"/>
      <c r="C337" s="43"/>
      <c r="D337" s="43"/>
      <c r="E337" s="43"/>
      <c r="F337" s="43"/>
      <c r="G337" s="43"/>
      <c r="H337" s="43"/>
      <c r="I337" s="87"/>
      <c r="J337" s="88"/>
    </row>
    <row r="338" spans="2:10" ht="13" x14ac:dyDescent="0.15">
      <c r="B338" s="43"/>
      <c r="C338" s="43"/>
      <c r="D338" s="43"/>
      <c r="E338" s="43"/>
      <c r="F338" s="43"/>
      <c r="G338" s="43"/>
      <c r="H338" s="43"/>
      <c r="I338" s="87"/>
      <c r="J338" s="88"/>
    </row>
    <row r="339" spans="2:10" ht="13" x14ac:dyDescent="0.15">
      <c r="B339" s="43"/>
      <c r="C339" s="43"/>
      <c r="D339" s="43"/>
      <c r="E339" s="43"/>
      <c r="F339" s="43"/>
      <c r="G339" s="43"/>
      <c r="H339" s="43"/>
      <c r="I339" s="87"/>
      <c r="J339" s="88"/>
    </row>
    <row r="340" spans="2:10" ht="13" x14ac:dyDescent="0.15">
      <c r="B340" s="43"/>
      <c r="C340" s="43"/>
      <c r="D340" s="43"/>
      <c r="E340" s="43"/>
      <c r="F340" s="43"/>
      <c r="G340" s="43"/>
      <c r="H340" s="43"/>
      <c r="I340" s="87"/>
      <c r="J340" s="88"/>
    </row>
    <row r="341" spans="2:10" ht="13" x14ac:dyDescent="0.15">
      <c r="B341" s="43"/>
      <c r="C341" s="43"/>
      <c r="D341" s="43"/>
      <c r="E341" s="43"/>
      <c r="F341" s="43"/>
      <c r="G341" s="43"/>
      <c r="H341" s="43"/>
      <c r="I341" s="87"/>
      <c r="J341" s="88"/>
    </row>
    <row r="342" spans="2:10" ht="13" x14ac:dyDescent="0.15">
      <c r="B342" s="43"/>
      <c r="C342" s="43"/>
      <c r="D342" s="43"/>
      <c r="E342" s="43"/>
      <c r="F342" s="43"/>
      <c r="G342" s="43"/>
      <c r="H342" s="43"/>
      <c r="I342" s="87"/>
      <c r="J342" s="88"/>
    </row>
    <row r="343" spans="2:10" ht="13" x14ac:dyDescent="0.15">
      <c r="B343" s="43"/>
      <c r="C343" s="43"/>
      <c r="D343" s="43"/>
      <c r="E343" s="43"/>
      <c r="F343" s="43"/>
      <c r="G343" s="43"/>
      <c r="H343" s="43"/>
      <c r="I343" s="87"/>
      <c r="J343" s="88"/>
    </row>
    <row r="344" spans="2:10" ht="13" x14ac:dyDescent="0.15">
      <c r="B344" s="43"/>
      <c r="C344" s="43"/>
      <c r="D344" s="43"/>
      <c r="E344" s="43"/>
      <c r="F344" s="43"/>
      <c r="G344" s="43"/>
      <c r="H344" s="43"/>
      <c r="I344" s="87"/>
      <c r="J344" s="88"/>
    </row>
    <row r="345" spans="2:10" ht="13" x14ac:dyDescent="0.15">
      <c r="B345" s="43"/>
      <c r="C345" s="43"/>
      <c r="D345" s="43"/>
      <c r="E345" s="43"/>
      <c r="F345" s="43"/>
      <c r="G345" s="43"/>
      <c r="H345" s="43"/>
      <c r="I345" s="87"/>
      <c r="J345" s="88"/>
    </row>
    <row r="346" spans="2:10" ht="13" x14ac:dyDescent="0.15">
      <c r="B346" s="43"/>
      <c r="C346" s="43"/>
      <c r="D346" s="43"/>
      <c r="E346" s="43"/>
      <c r="F346" s="43"/>
      <c r="G346" s="43"/>
      <c r="H346" s="43"/>
      <c r="I346" s="87"/>
      <c r="J346" s="88"/>
    </row>
    <row r="347" spans="2:10" ht="13" x14ac:dyDescent="0.15">
      <c r="B347" s="43"/>
      <c r="C347" s="43"/>
      <c r="D347" s="43"/>
      <c r="E347" s="43"/>
      <c r="F347" s="43"/>
      <c r="G347" s="43"/>
      <c r="H347" s="43"/>
      <c r="I347" s="87"/>
      <c r="J347" s="88"/>
    </row>
    <row r="348" spans="2:10" ht="13" x14ac:dyDescent="0.15">
      <c r="B348" s="43"/>
      <c r="C348" s="43"/>
      <c r="D348" s="43"/>
      <c r="E348" s="43"/>
      <c r="F348" s="43"/>
      <c r="G348" s="43"/>
      <c r="H348" s="43"/>
      <c r="I348" s="87"/>
      <c r="J348" s="88"/>
    </row>
    <row r="349" spans="2:10" ht="13" x14ac:dyDescent="0.15">
      <c r="B349" s="43"/>
      <c r="C349" s="43"/>
      <c r="D349" s="43"/>
      <c r="E349" s="43"/>
      <c r="F349" s="43"/>
      <c r="G349" s="43"/>
      <c r="H349" s="43"/>
      <c r="I349" s="87"/>
      <c r="J349" s="88"/>
    </row>
    <row r="350" spans="2:10" ht="13" x14ac:dyDescent="0.15">
      <c r="B350" s="43"/>
      <c r="C350" s="43"/>
      <c r="D350" s="43"/>
      <c r="E350" s="43"/>
      <c r="F350" s="43"/>
      <c r="G350" s="43"/>
      <c r="H350" s="43"/>
      <c r="I350" s="87"/>
      <c r="J350" s="88"/>
    </row>
    <row r="351" spans="2:10" ht="13" x14ac:dyDescent="0.15">
      <c r="B351" s="43"/>
      <c r="C351" s="43"/>
      <c r="D351" s="43"/>
      <c r="E351" s="43"/>
      <c r="F351" s="43"/>
      <c r="G351" s="43"/>
      <c r="H351" s="43"/>
      <c r="I351" s="87"/>
      <c r="J351" s="88"/>
    </row>
    <row r="352" spans="2:10" ht="13" x14ac:dyDescent="0.15">
      <c r="B352" s="43"/>
      <c r="C352" s="43"/>
      <c r="D352" s="43"/>
      <c r="E352" s="43"/>
      <c r="F352" s="43"/>
      <c r="G352" s="43"/>
      <c r="H352" s="43"/>
      <c r="I352" s="87"/>
      <c r="J352" s="88"/>
    </row>
    <row r="353" spans="2:10" ht="13" x14ac:dyDescent="0.15">
      <c r="B353" s="43"/>
      <c r="C353" s="43"/>
      <c r="D353" s="43"/>
      <c r="E353" s="43"/>
      <c r="F353" s="43"/>
      <c r="G353" s="43"/>
      <c r="H353" s="43"/>
      <c r="I353" s="87"/>
      <c r="J353" s="88"/>
    </row>
    <row r="354" spans="2:10" ht="13" x14ac:dyDescent="0.15">
      <c r="B354" s="43"/>
      <c r="C354" s="43"/>
      <c r="D354" s="43"/>
      <c r="E354" s="43"/>
      <c r="F354" s="43"/>
      <c r="G354" s="43"/>
      <c r="H354" s="43"/>
      <c r="I354" s="87"/>
      <c r="J354" s="88"/>
    </row>
    <row r="355" spans="2:10" ht="13" x14ac:dyDescent="0.15">
      <c r="B355" s="43"/>
      <c r="C355" s="43"/>
      <c r="D355" s="43"/>
      <c r="E355" s="43"/>
      <c r="F355" s="43"/>
      <c r="G355" s="43"/>
      <c r="H355" s="43"/>
      <c r="I355" s="87"/>
      <c r="J355" s="88"/>
    </row>
    <row r="356" spans="2:10" ht="13" x14ac:dyDescent="0.15">
      <c r="B356" s="43"/>
      <c r="C356" s="43"/>
      <c r="D356" s="43"/>
      <c r="E356" s="43"/>
      <c r="F356" s="43"/>
      <c r="G356" s="43"/>
      <c r="H356" s="43"/>
      <c r="I356" s="87"/>
      <c r="J356" s="88"/>
    </row>
    <row r="357" spans="2:10" ht="13" x14ac:dyDescent="0.15">
      <c r="B357" s="43"/>
      <c r="C357" s="43"/>
      <c r="D357" s="43"/>
      <c r="E357" s="43"/>
      <c r="F357" s="43"/>
      <c r="G357" s="43"/>
      <c r="H357" s="43"/>
      <c r="I357" s="87"/>
      <c r="J357" s="88"/>
    </row>
    <row r="358" spans="2:10" ht="13" x14ac:dyDescent="0.15">
      <c r="B358" s="43"/>
      <c r="C358" s="43"/>
      <c r="D358" s="43"/>
      <c r="E358" s="43"/>
      <c r="F358" s="43"/>
      <c r="G358" s="43"/>
      <c r="H358" s="43"/>
      <c r="I358" s="87"/>
      <c r="J358" s="88"/>
    </row>
    <row r="359" spans="2:10" ht="13" x14ac:dyDescent="0.15">
      <c r="B359" s="43"/>
      <c r="C359" s="43"/>
      <c r="D359" s="43"/>
      <c r="E359" s="43"/>
      <c r="F359" s="43"/>
      <c r="G359" s="43"/>
      <c r="H359" s="43"/>
      <c r="I359" s="87"/>
      <c r="J359" s="88"/>
    </row>
    <row r="360" spans="2:10" ht="13" x14ac:dyDescent="0.15">
      <c r="B360" s="43"/>
      <c r="C360" s="43"/>
      <c r="D360" s="43"/>
      <c r="E360" s="43"/>
      <c r="F360" s="43"/>
      <c r="G360" s="43"/>
      <c r="H360" s="43"/>
      <c r="I360" s="87"/>
      <c r="J360" s="88"/>
    </row>
    <row r="361" spans="2:10" ht="13" x14ac:dyDescent="0.15">
      <c r="B361" s="43"/>
      <c r="C361" s="43"/>
      <c r="D361" s="43"/>
      <c r="E361" s="43"/>
      <c r="F361" s="43"/>
      <c r="G361" s="43"/>
      <c r="H361" s="43"/>
      <c r="I361" s="87"/>
      <c r="J361" s="88"/>
    </row>
    <row r="362" spans="2:10" ht="13" x14ac:dyDescent="0.15">
      <c r="B362" s="43"/>
      <c r="C362" s="43"/>
      <c r="D362" s="43"/>
      <c r="E362" s="43"/>
      <c r="F362" s="43"/>
      <c r="G362" s="43"/>
      <c r="H362" s="43"/>
      <c r="I362" s="87"/>
      <c r="J362" s="88"/>
    </row>
    <row r="363" spans="2:10" ht="13" x14ac:dyDescent="0.15">
      <c r="B363" s="43"/>
      <c r="C363" s="43"/>
      <c r="D363" s="43"/>
      <c r="E363" s="43"/>
      <c r="F363" s="43"/>
      <c r="G363" s="43"/>
      <c r="H363" s="43"/>
      <c r="I363" s="87"/>
      <c r="J363" s="88"/>
    </row>
    <row r="364" spans="2:10" ht="13" x14ac:dyDescent="0.15">
      <c r="B364" s="43"/>
      <c r="C364" s="43"/>
      <c r="D364" s="43"/>
      <c r="E364" s="43"/>
      <c r="F364" s="43"/>
      <c r="G364" s="43"/>
      <c r="H364" s="43"/>
      <c r="I364" s="87"/>
      <c r="J364" s="88"/>
    </row>
    <row r="365" spans="2:10" ht="13" x14ac:dyDescent="0.15">
      <c r="B365" s="43"/>
      <c r="C365" s="43"/>
      <c r="D365" s="43"/>
      <c r="E365" s="43"/>
      <c r="F365" s="43"/>
      <c r="G365" s="43"/>
      <c r="H365" s="43"/>
      <c r="I365" s="87"/>
      <c r="J365" s="88"/>
    </row>
    <row r="366" spans="2:10" ht="13" x14ac:dyDescent="0.15">
      <c r="B366" s="43"/>
      <c r="C366" s="43"/>
      <c r="D366" s="43"/>
      <c r="E366" s="43"/>
      <c r="F366" s="43"/>
      <c r="G366" s="43"/>
      <c r="H366" s="43"/>
      <c r="I366" s="87"/>
      <c r="J366" s="88"/>
    </row>
    <row r="367" spans="2:10" ht="13" x14ac:dyDescent="0.15">
      <c r="B367" s="43"/>
      <c r="C367" s="43"/>
      <c r="D367" s="43"/>
      <c r="E367" s="43"/>
      <c r="F367" s="43"/>
      <c r="G367" s="43"/>
      <c r="H367" s="43"/>
      <c r="I367" s="87"/>
      <c r="J367" s="88"/>
    </row>
    <row r="368" spans="2:10" ht="13" x14ac:dyDescent="0.15">
      <c r="B368" s="43"/>
      <c r="C368" s="43"/>
      <c r="D368" s="43"/>
      <c r="E368" s="43"/>
      <c r="F368" s="43"/>
      <c r="G368" s="43"/>
      <c r="H368" s="43"/>
      <c r="I368" s="87"/>
      <c r="J368" s="88"/>
    </row>
    <row r="369" spans="2:10" ht="13" x14ac:dyDescent="0.15">
      <c r="B369" s="43"/>
      <c r="C369" s="43"/>
      <c r="D369" s="43"/>
      <c r="E369" s="43"/>
      <c r="F369" s="43"/>
      <c r="G369" s="43"/>
      <c r="H369" s="43"/>
      <c r="I369" s="87"/>
      <c r="J369" s="88"/>
    </row>
    <row r="370" spans="2:10" ht="13" x14ac:dyDescent="0.15">
      <c r="B370" s="43"/>
      <c r="C370" s="43"/>
      <c r="D370" s="43"/>
      <c r="E370" s="43"/>
      <c r="F370" s="43"/>
      <c r="G370" s="43"/>
      <c r="H370" s="43"/>
      <c r="I370" s="87"/>
      <c r="J370" s="88"/>
    </row>
    <row r="371" spans="2:10" ht="13" x14ac:dyDescent="0.15">
      <c r="B371" s="43"/>
      <c r="C371" s="43"/>
      <c r="D371" s="43"/>
      <c r="E371" s="43"/>
      <c r="F371" s="43"/>
      <c r="G371" s="43"/>
      <c r="H371" s="43"/>
      <c r="I371" s="87"/>
      <c r="J371" s="88"/>
    </row>
    <row r="372" spans="2:10" ht="13" x14ac:dyDescent="0.15">
      <c r="B372" s="43"/>
      <c r="C372" s="43"/>
      <c r="D372" s="43"/>
      <c r="E372" s="43"/>
      <c r="F372" s="43"/>
      <c r="G372" s="43"/>
      <c r="H372" s="43"/>
      <c r="I372" s="87"/>
      <c r="J372" s="88"/>
    </row>
    <row r="373" spans="2:10" ht="13" x14ac:dyDescent="0.15">
      <c r="B373" s="43"/>
      <c r="C373" s="43"/>
      <c r="D373" s="43"/>
      <c r="E373" s="43"/>
      <c r="F373" s="43"/>
      <c r="G373" s="43"/>
      <c r="H373" s="43"/>
      <c r="I373" s="87"/>
      <c r="J373" s="88"/>
    </row>
    <row r="374" spans="2:10" ht="13" x14ac:dyDescent="0.15">
      <c r="B374" s="43"/>
      <c r="C374" s="43"/>
      <c r="D374" s="43"/>
      <c r="E374" s="43"/>
      <c r="F374" s="43"/>
      <c r="G374" s="43"/>
      <c r="H374" s="43"/>
      <c r="I374" s="87"/>
      <c r="J374" s="88"/>
    </row>
    <row r="375" spans="2:10" ht="13" x14ac:dyDescent="0.15">
      <c r="B375" s="43"/>
      <c r="C375" s="43"/>
      <c r="D375" s="43"/>
      <c r="E375" s="43"/>
      <c r="F375" s="43"/>
      <c r="G375" s="43"/>
      <c r="H375" s="43"/>
      <c r="I375" s="87"/>
      <c r="J375" s="88"/>
    </row>
    <row r="376" spans="2:10" ht="13" x14ac:dyDescent="0.15">
      <c r="B376" s="43"/>
      <c r="C376" s="43"/>
      <c r="D376" s="43"/>
      <c r="E376" s="43"/>
      <c r="F376" s="43"/>
      <c r="G376" s="43"/>
      <c r="H376" s="43"/>
      <c r="I376" s="87"/>
      <c r="J376" s="88"/>
    </row>
    <row r="377" spans="2:10" ht="13" x14ac:dyDescent="0.15">
      <c r="B377" s="43"/>
      <c r="C377" s="43"/>
      <c r="D377" s="43"/>
      <c r="E377" s="43"/>
      <c r="F377" s="43"/>
      <c r="G377" s="43"/>
      <c r="H377" s="43"/>
      <c r="I377" s="87"/>
      <c r="J377" s="88"/>
    </row>
    <row r="378" spans="2:10" ht="13" x14ac:dyDescent="0.15">
      <c r="B378" s="43"/>
      <c r="C378" s="43"/>
      <c r="D378" s="43"/>
      <c r="E378" s="43"/>
      <c r="F378" s="43"/>
      <c r="G378" s="43"/>
      <c r="H378" s="43"/>
      <c r="I378" s="87"/>
      <c r="J378" s="88"/>
    </row>
    <row r="379" spans="2:10" ht="13" x14ac:dyDescent="0.15">
      <c r="B379" s="43"/>
      <c r="C379" s="43"/>
      <c r="D379" s="43"/>
      <c r="E379" s="43"/>
      <c r="F379" s="43"/>
      <c r="G379" s="43"/>
      <c r="H379" s="43"/>
      <c r="I379" s="87"/>
      <c r="J379" s="88"/>
    </row>
    <row r="380" spans="2:10" ht="13" x14ac:dyDescent="0.15">
      <c r="B380" s="43"/>
      <c r="C380" s="43"/>
      <c r="D380" s="43"/>
      <c r="E380" s="43"/>
      <c r="F380" s="43"/>
      <c r="G380" s="43"/>
      <c r="H380" s="43"/>
      <c r="I380" s="87"/>
      <c r="J380" s="88"/>
    </row>
    <row r="381" spans="2:10" ht="13" x14ac:dyDescent="0.15">
      <c r="B381" s="43"/>
      <c r="C381" s="43"/>
      <c r="D381" s="43"/>
      <c r="E381" s="43"/>
      <c r="F381" s="43"/>
      <c r="G381" s="43"/>
      <c r="H381" s="43"/>
      <c r="I381" s="87"/>
      <c r="J381" s="88"/>
    </row>
    <row r="382" spans="2:10" ht="13" x14ac:dyDescent="0.15">
      <c r="B382" s="43"/>
      <c r="C382" s="43"/>
      <c r="D382" s="43"/>
      <c r="E382" s="43"/>
      <c r="F382" s="43"/>
      <c r="G382" s="43"/>
      <c r="H382" s="43"/>
      <c r="I382" s="87"/>
      <c r="J382" s="88"/>
    </row>
    <row r="383" spans="2:10" ht="13" x14ac:dyDescent="0.15">
      <c r="B383" s="43"/>
      <c r="C383" s="43"/>
      <c r="D383" s="43"/>
      <c r="E383" s="43"/>
      <c r="F383" s="43"/>
      <c r="G383" s="43"/>
      <c r="H383" s="43"/>
      <c r="I383" s="87"/>
      <c r="J383" s="88"/>
    </row>
    <row r="384" spans="2:10" ht="13" x14ac:dyDescent="0.15">
      <c r="B384" s="43"/>
      <c r="C384" s="43"/>
      <c r="D384" s="43"/>
      <c r="E384" s="43"/>
      <c r="F384" s="43"/>
      <c r="G384" s="43"/>
      <c r="H384" s="43"/>
      <c r="I384" s="87"/>
      <c r="J384" s="88"/>
    </row>
    <row r="385" spans="2:10" ht="13" x14ac:dyDescent="0.15">
      <c r="B385" s="43"/>
      <c r="C385" s="43"/>
      <c r="D385" s="43"/>
      <c r="E385" s="43"/>
      <c r="F385" s="43"/>
      <c r="G385" s="43"/>
      <c r="H385" s="43"/>
      <c r="I385" s="87"/>
      <c r="J385" s="88"/>
    </row>
    <row r="386" spans="2:10" ht="13" x14ac:dyDescent="0.15">
      <c r="B386" s="43"/>
      <c r="C386" s="43"/>
      <c r="D386" s="43"/>
      <c r="E386" s="43"/>
      <c r="F386" s="43"/>
      <c r="G386" s="43"/>
      <c r="H386" s="43"/>
      <c r="I386" s="87"/>
      <c r="J386" s="88"/>
    </row>
    <row r="387" spans="2:10" ht="13" x14ac:dyDescent="0.15">
      <c r="B387" s="43"/>
      <c r="C387" s="43"/>
      <c r="D387" s="43"/>
      <c r="E387" s="43"/>
      <c r="F387" s="43"/>
      <c r="G387" s="43"/>
      <c r="H387" s="43"/>
      <c r="I387" s="87"/>
      <c r="J387" s="88"/>
    </row>
    <row r="388" spans="2:10" ht="13" x14ac:dyDescent="0.15">
      <c r="B388" s="43"/>
      <c r="C388" s="43"/>
      <c r="D388" s="43"/>
      <c r="E388" s="43"/>
      <c r="F388" s="43"/>
      <c r="G388" s="43"/>
      <c r="H388" s="43"/>
      <c r="I388" s="87"/>
      <c r="J388" s="88"/>
    </row>
    <row r="389" spans="2:10" ht="13" x14ac:dyDescent="0.15">
      <c r="B389" s="43"/>
      <c r="C389" s="43"/>
      <c r="D389" s="43"/>
      <c r="E389" s="43"/>
      <c r="F389" s="43"/>
      <c r="G389" s="43"/>
      <c r="H389" s="43"/>
      <c r="I389" s="87"/>
      <c r="J389" s="88"/>
    </row>
    <row r="390" spans="2:10" ht="13" x14ac:dyDescent="0.15">
      <c r="B390" s="43"/>
      <c r="C390" s="43"/>
      <c r="D390" s="43"/>
      <c r="E390" s="43"/>
      <c r="F390" s="43"/>
      <c r="G390" s="43"/>
      <c r="H390" s="43"/>
      <c r="I390" s="87"/>
      <c r="J390" s="88"/>
    </row>
    <row r="391" spans="2:10" ht="13" x14ac:dyDescent="0.15">
      <c r="B391" s="43"/>
      <c r="C391" s="43"/>
      <c r="D391" s="43"/>
      <c r="E391" s="43"/>
      <c r="F391" s="43"/>
      <c r="G391" s="43"/>
      <c r="H391" s="43"/>
      <c r="I391" s="87"/>
      <c r="J391" s="88"/>
    </row>
    <row r="392" spans="2:10" ht="13" x14ac:dyDescent="0.15">
      <c r="B392" s="43"/>
      <c r="C392" s="43"/>
      <c r="D392" s="43"/>
      <c r="E392" s="43"/>
      <c r="F392" s="43"/>
      <c r="G392" s="43"/>
      <c r="H392" s="43"/>
      <c r="I392" s="87"/>
      <c r="J392" s="88"/>
    </row>
    <row r="393" spans="2:10" ht="13" x14ac:dyDescent="0.15">
      <c r="B393" s="43"/>
      <c r="C393" s="43"/>
      <c r="D393" s="43"/>
      <c r="E393" s="43"/>
      <c r="F393" s="43"/>
      <c r="G393" s="43"/>
      <c r="H393" s="43"/>
      <c r="I393" s="87"/>
      <c r="J393" s="88"/>
    </row>
    <row r="394" spans="2:10" ht="13" x14ac:dyDescent="0.15">
      <c r="B394" s="43"/>
      <c r="C394" s="43"/>
      <c r="D394" s="43"/>
      <c r="E394" s="43"/>
      <c r="F394" s="43"/>
      <c r="G394" s="43"/>
      <c r="H394" s="43"/>
      <c r="I394" s="87"/>
      <c r="J394" s="88"/>
    </row>
    <row r="395" spans="2:10" ht="13" x14ac:dyDescent="0.15">
      <c r="B395" s="43"/>
      <c r="C395" s="43"/>
      <c r="D395" s="43"/>
      <c r="E395" s="43"/>
      <c r="F395" s="43"/>
      <c r="G395" s="43"/>
      <c r="H395" s="43"/>
      <c r="I395" s="87"/>
      <c r="J395" s="88"/>
    </row>
    <row r="396" spans="2:10" ht="13" x14ac:dyDescent="0.15">
      <c r="B396" s="43"/>
      <c r="C396" s="43"/>
      <c r="D396" s="43"/>
      <c r="E396" s="43"/>
      <c r="F396" s="43"/>
      <c r="G396" s="43"/>
      <c r="H396" s="43"/>
      <c r="I396" s="87"/>
      <c r="J396" s="88"/>
    </row>
    <row r="397" spans="2:10" ht="13" x14ac:dyDescent="0.15">
      <c r="B397" s="43"/>
      <c r="C397" s="43"/>
      <c r="D397" s="43"/>
      <c r="E397" s="43"/>
      <c r="F397" s="43"/>
      <c r="G397" s="43"/>
      <c r="H397" s="43"/>
      <c r="I397" s="87"/>
      <c r="J397" s="88"/>
    </row>
    <row r="398" spans="2:10" ht="13" x14ac:dyDescent="0.15">
      <c r="B398" s="43"/>
      <c r="C398" s="43"/>
      <c r="D398" s="43"/>
      <c r="E398" s="43"/>
      <c r="F398" s="43"/>
      <c r="G398" s="43"/>
      <c r="H398" s="43"/>
      <c r="I398" s="87"/>
      <c r="J398" s="88"/>
    </row>
    <row r="399" spans="2:10" ht="13" x14ac:dyDescent="0.15">
      <c r="B399" s="43"/>
      <c r="C399" s="43"/>
      <c r="D399" s="43"/>
      <c r="E399" s="43"/>
      <c r="F399" s="43"/>
      <c r="G399" s="43"/>
      <c r="H399" s="43"/>
      <c r="I399" s="87"/>
      <c r="J399" s="88"/>
    </row>
    <row r="400" spans="2:10" ht="13" x14ac:dyDescent="0.15">
      <c r="B400" s="43"/>
      <c r="C400" s="43"/>
      <c r="D400" s="43"/>
      <c r="E400" s="43"/>
      <c r="F400" s="43"/>
      <c r="G400" s="43"/>
      <c r="H400" s="43"/>
      <c r="I400" s="87"/>
      <c r="J400" s="88"/>
    </row>
    <row r="401" spans="2:10" ht="13" x14ac:dyDescent="0.15">
      <c r="B401" s="43"/>
      <c r="C401" s="43"/>
      <c r="D401" s="43"/>
      <c r="E401" s="43"/>
      <c r="F401" s="43"/>
      <c r="G401" s="43"/>
      <c r="H401" s="43"/>
      <c r="I401" s="87"/>
      <c r="J401" s="88"/>
    </row>
    <row r="402" spans="2:10" ht="13" x14ac:dyDescent="0.15">
      <c r="B402" s="43"/>
      <c r="C402" s="43"/>
      <c r="D402" s="43"/>
      <c r="E402" s="43"/>
      <c r="F402" s="43"/>
      <c r="G402" s="43"/>
      <c r="H402" s="43"/>
      <c r="I402" s="87"/>
      <c r="J402" s="88"/>
    </row>
    <row r="403" spans="2:10" ht="13" x14ac:dyDescent="0.15">
      <c r="B403" s="43"/>
      <c r="C403" s="43"/>
      <c r="D403" s="43"/>
      <c r="E403" s="43"/>
      <c r="F403" s="43"/>
      <c r="G403" s="43"/>
      <c r="H403" s="43"/>
      <c r="I403" s="87"/>
      <c r="J403" s="88"/>
    </row>
    <row r="404" spans="2:10" ht="13" x14ac:dyDescent="0.15">
      <c r="B404" s="43"/>
      <c r="C404" s="43"/>
      <c r="D404" s="43"/>
      <c r="E404" s="43"/>
      <c r="F404" s="43"/>
      <c r="G404" s="43"/>
      <c r="H404" s="43"/>
      <c r="I404" s="87"/>
      <c r="J404" s="88"/>
    </row>
    <row r="405" spans="2:10" ht="13" x14ac:dyDescent="0.15">
      <c r="B405" s="43"/>
      <c r="C405" s="43"/>
      <c r="D405" s="43"/>
      <c r="E405" s="43"/>
      <c r="F405" s="43"/>
      <c r="G405" s="43"/>
      <c r="H405" s="43"/>
      <c r="I405" s="87"/>
      <c r="J405" s="88"/>
    </row>
    <row r="406" spans="2:10" ht="13" x14ac:dyDescent="0.15">
      <c r="B406" s="43"/>
      <c r="C406" s="43"/>
      <c r="D406" s="43"/>
      <c r="E406" s="43"/>
      <c r="F406" s="43"/>
      <c r="G406" s="43"/>
      <c r="H406" s="43"/>
      <c r="I406" s="87"/>
      <c r="J406" s="88"/>
    </row>
    <row r="407" spans="2:10" ht="13" x14ac:dyDescent="0.15">
      <c r="B407" s="43"/>
      <c r="C407" s="43"/>
      <c r="D407" s="43"/>
      <c r="E407" s="43"/>
      <c r="F407" s="43"/>
      <c r="G407" s="43"/>
      <c r="H407" s="43"/>
      <c r="I407" s="87"/>
      <c r="J407" s="88"/>
    </row>
    <row r="408" spans="2:10" ht="13" x14ac:dyDescent="0.15">
      <c r="B408" s="43"/>
      <c r="C408" s="43"/>
      <c r="D408" s="43"/>
      <c r="E408" s="43"/>
      <c r="F408" s="43"/>
      <c r="G408" s="43"/>
      <c r="H408" s="43"/>
      <c r="I408" s="87"/>
      <c r="J408" s="88"/>
    </row>
    <row r="409" spans="2:10" ht="13" x14ac:dyDescent="0.15">
      <c r="B409" s="43"/>
      <c r="C409" s="43"/>
      <c r="D409" s="43"/>
      <c r="E409" s="43"/>
      <c r="F409" s="43"/>
      <c r="G409" s="43"/>
      <c r="H409" s="43"/>
      <c r="I409" s="87"/>
      <c r="J409" s="88"/>
    </row>
    <row r="410" spans="2:10" ht="13" x14ac:dyDescent="0.15">
      <c r="B410" s="43"/>
      <c r="C410" s="43"/>
      <c r="D410" s="43"/>
      <c r="E410" s="43"/>
      <c r="F410" s="43"/>
      <c r="G410" s="43"/>
      <c r="H410" s="43"/>
      <c r="I410" s="87"/>
      <c r="J410" s="88"/>
    </row>
    <row r="411" spans="2:10" ht="13" x14ac:dyDescent="0.15">
      <c r="B411" s="43"/>
      <c r="C411" s="43"/>
      <c r="D411" s="43"/>
      <c r="E411" s="43"/>
      <c r="F411" s="43"/>
      <c r="G411" s="43"/>
      <c r="H411" s="43"/>
      <c r="I411" s="87"/>
      <c r="J411" s="88"/>
    </row>
    <row r="412" spans="2:10" ht="13" x14ac:dyDescent="0.15">
      <c r="B412" s="43"/>
      <c r="C412" s="43"/>
      <c r="D412" s="43"/>
      <c r="E412" s="43"/>
      <c r="F412" s="43"/>
      <c r="G412" s="43"/>
      <c r="H412" s="43"/>
      <c r="I412" s="87"/>
      <c r="J412" s="88"/>
    </row>
    <row r="413" spans="2:10" ht="13" x14ac:dyDescent="0.15">
      <c r="B413" s="43"/>
      <c r="C413" s="43"/>
      <c r="D413" s="43"/>
      <c r="E413" s="43"/>
      <c r="F413" s="43"/>
      <c r="G413" s="43"/>
      <c r="H413" s="43"/>
      <c r="I413" s="87"/>
      <c r="J413" s="88"/>
    </row>
    <row r="414" spans="2:10" ht="13" x14ac:dyDescent="0.15">
      <c r="B414" s="43"/>
      <c r="C414" s="43"/>
      <c r="D414" s="43"/>
      <c r="E414" s="43"/>
      <c r="F414" s="43"/>
      <c r="G414" s="43"/>
      <c r="H414" s="43"/>
      <c r="I414" s="87"/>
      <c r="J414" s="88"/>
    </row>
    <row r="415" spans="2:10" ht="13" x14ac:dyDescent="0.15">
      <c r="B415" s="43"/>
      <c r="C415" s="43"/>
      <c r="D415" s="43"/>
      <c r="E415" s="43"/>
      <c r="F415" s="43"/>
      <c r="G415" s="43"/>
      <c r="H415" s="43"/>
      <c r="I415" s="87"/>
      <c r="J415" s="88"/>
    </row>
    <row r="416" spans="2:10" ht="13" x14ac:dyDescent="0.15">
      <c r="B416" s="43"/>
      <c r="C416" s="43"/>
      <c r="D416" s="43"/>
      <c r="E416" s="43"/>
      <c r="F416" s="43"/>
      <c r="G416" s="43"/>
      <c r="H416" s="43"/>
      <c r="I416" s="87"/>
      <c r="J416" s="88"/>
    </row>
    <row r="417" spans="2:10" ht="13" x14ac:dyDescent="0.15">
      <c r="B417" s="43"/>
      <c r="C417" s="43"/>
      <c r="D417" s="43"/>
      <c r="E417" s="43"/>
      <c r="F417" s="43"/>
      <c r="G417" s="43"/>
      <c r="H417" s="43"/>
      <c r="I417" s="87"/>
      <c r="J417" s="88"/>
    </row>
    <row r="418" spans="2:10" ht="13" x14ac:dyDescent="0.15">
      <c r="B418" s="43"/>
      <c r="C418" s="43"/>
      <c r="D418" s="43"/>
      <c r="E418" s="43"/>
      <c r="F418" s="43"/>
      <c r="G418" s="43"/>
      <c r="H418" s="43"/>
      <c r="I418" s="87"/>
      <c r="J418" s="88"/>
    </row>
    <row r="419" spans="2:10" ht="13" x14ac:dyDescent="0.15">
      <c r="B419" s="43"/>
      <c r="C419" s="43"/>
      <c r="D419" s="43"/>
      <c r="E419" s="43"/>
      <c r="F419" s="43"/>
      <c r="G419" s="43"/>
      <c r="H419" s="43"/>
      <c r="I419" s="87"/>
      <c r="J419" s="88"/>
    </row>
    <row r="420" spans="2:10" ht="13" x14ac:dyDescent="0.15">
      <c r="B420" s="43"/>
      <c r="C420" s="43"/>
      <c r="D420" s="43"/>
      <c r="E420" s="43"/>
      <c r="F420" s="43"/>
      <c r="G420" s="43"/>
      <c r="H420" s="43"/>
      <c r="I420" s="87"/>
      <c r="J420" s="88"/>
    </row>
    <row r="421" spans="2:10" ht="13" x14ac:dyDescent="0.15">
      <c r="B421" s="43"/>
      <c r="C421" s="43"/>
      <c r="D421" s="43"/>
      <c r="E421" s="43"/>
      <c r="F421" s="43"/>
      <c r="G421" s="43"/>
      <c r="H421" s="43"/>
      <c r="I421" s="87"/>
      <c r="J421" s="88"/>
    </row>
    <row r="422" spans="2:10" ht="13" x14ac:dyDescent="0.15">
      <c r="B422" s="43"/>
      <c r="C422" s="43"/>
      <c r="D422" s="43"/>
      <c r="E422" s="43"/>
      <c r="F422" s="43"/>
      <c r="G422" s="43"/>
      <c r="H422" s="43"/>
      <c r="I422" s="87"/>
      <c r="J422" s="88"/>
    </row>
    <row r="423" spans="2:10" ht="13" x14ac:dyDescent="0.15">
      <c r="B423" s="43"/>
      <c r="C423" s="43"/>
      <c r="D423" s="43"/>
      <c r="E423" s="43"/>
      <c r="F423" s="43"/>
      <c r="G423" s="43"/>
      <c r="H423" s="43"/>
      <c r="I423" s="87"/>
      <c r="J423" s="88"/>
    </row>
    <row r="424" spans="2:10" ht="13" x14ac:dyDescent="0.15">
      <c r="B424" s="43"/>
      <c r="C424" s="43"/>
      <c r="D424" s="43"/>
      <c r="E424" s="43"/>
      <c r="F424" s="43"/>
      <c r="G424" s="43"/>
      <c r="H424" s="43"/>
      <c r="I424" s="87"/>
      <c r="J424" s="88"/>
    </row>
    <row r="425" spans="2:10" ht="13" x14ac:dyDescent="0.15">
      <c r="B425" s="43"/>
      <c r="C425" s="43"/>
      <c r="D425" s="43"/>
      <c r="E425" s="43"/>
      <c r="F425" s="43"/>
      <c r="G425" s="43"/>
      <c r="H425" s="43"/>
      <c r="I425" s="87"/>
      <c r="J425" s="88"/>
    </row>
    <row r="426" spans="2:10" ht="13" x14ac:dyDescent="0.15">
      <c r="B426" s="43"/>
      <c r="C426" s="43"/>
      <c r="D426" s="43"/>
      <c r="E426" s="43"/>
      <c r="F426" s="43"/>
      <c r="G426" s="43"/>
      <c r="H426" s="43"/>
      <c r="I426" s="87"/>
      <c r="J426" s="88"/>
    </row>
    <row r="427" spans="2:10" ht="13" x14ac:dyDescent="0.15">
      <c r="B427" s="43"/>
      <c r="C427" s="43"/>
      <c r="D427" s="43"/>
      <c r="E427" s="43"/>
      <c r="F427" s="43"/>
      <c r="G427" s="43"/>
      <c r="H427" s="43"/>
      <c r="I427" s="87"/>
      <c r="J427" s="88"/>
    </row>
    <row r="428" spans="2:10" ht="13" x14ac:dyDescent="0.15">
      <c r="B428" s="43"/>
      <c r="C428" s="43"/>
      <c r="D428" s="43"/>
      <c r="E428" s="43"/>
      <c r="F428" s="43"/>
      <c r="G428" s="43"/>
      <c r="H428" s="43"/>
      <c r="I428" s="87"/>
      <c r="J428" s="88"/>
    </row>
    <row r="429" spans="2:10" ht="13" x14ac:dyDescent="0.15">
      <c r="B429" s="43"/>
      <c r="C429" s="43"/>
      <c r="D429" s="43"/>
      <c r="E429" s="43"/>
      <c r="F429" s="43"/>
      <c r="G429" s="43"/>
      <c r="H429" s="43"/>
      <c r="I429" s="87"/>
      <c r="J429" s="88"/>
    </row>
    <row r="430" spans="2:10" ht="13" x14ac:dyDescent="0.15">
      <c r="B430" s="43"/>
      <c r="C430" s="43"/>
      <c r="D430" s="43"/>
      <c r="E430" s="43"/>
      <c r="F430" s="43"/>
      <c r="G430" s="43"/>
      <c r="H430" s="43"/>
      <c r="I430" s="87"/>
      <c r="J430" s="88"/>
    </row>
    <row r="431" spans="2:10" ht="13" x14ac:dyDescent="0.15">
      <c r="B431" s="43"/>
      <c r="C431" s="43"/>
      <c r="D431" s="43"/>
      <c r="E431" s="43"/>
      <c r="F431" s="43"/>
      <c r="G431" s="43"/>
      <c r="H431" s="43"/>
      <c r="I431" s="87"/>
      <c r="J431" s="88"/>
    </row>
    <row r="432" spans="2:10" ht="13" x14ac:dyDescent="0.15">
      <c r="B432" s="43"/>
      <c r="C432" s="43"/>
      <c r="D432" s="43"/>
      <c r="E432" s="43"/>
      <c r="F432" s="43"/>
      <c r="G432" s="43"/>
      <c r="H432" s="43"/>
      <c r="I432" s="87"/>
      <c r="J432" s="88"/>
    </row>
    <row r="433" spans="2:10" ht="13" x14ac:dyDescent="0.15">
      <c r="B433" s="43"/>
      <c r="C433" s="43"/>
      <c r="D433" s="43"/>
      <c r="E433" s="43"/>
      <c r="F433" s="43"/>
      <c r="G433" s="43"/>
      <c r="H433" s="43"/>
      <c r="I433" s="87"/>
      <c r="J433" s="88"/>
    </row>
    <row r="434" spans="2:10" ht="13" x14ac:dyDescent="0.15">
      <c r="B434" s="43"/>
      <c r="C434" s="43"/>
      <c r="D434" s="43"/>
      <c r="E434" s="43"/>
      <c r="F434" s="43"/>
      <c r="G434" s="43"/>
      <c r="H434" s="43"/>
      <c r="I434" s="87"/>
      <c r="J434" s="88"/>
    </row>
    <row r="435" spans="2:10" ht="13" x14ac:dyDescent="0.15">
      <c r="B435" s="43"/>
      <c r="C435" s="43"/>
      <c r="D435" s="43"/>
      <c r="E435" s="43"/>
      <c r="F435" s="43"/>
      <c r="G435" s="43"/>
      <c r="H435" s="43"/>
      <c r="I435" s="87"/>
      <c r="J435" s="88"/>
    </row>
    <row r="436" spans="2:10" ht="13" x14ac:dyDescent="0.15">
      <c r="B436" s="43"/>
      <c r="C436" s="43"/>
      <c r="D436" s="43"/>
      <c r="E436" s="43"/>
      <c r="F436" s="43"/>
      <c r="G436" s="43"/>
      <c r="H436" s="43"/>
      <c r="I436" s="87"/>
      <c r="J436" s="88"/>
    </row>
    <row r="437" spans="2:10" ht="13" x14ac:dyDescent="0.15">
      <c r="B437" s="43"/>
      <c r="C437" s="43"/>
      <c r="D437" s="43"/>
      <c r="E437" s="43"/>
      <c r="F437" s="43"/>
      <c r="G437" s="43"/>
      <c r="H437" s="43"/>
      <c r="I437" s="87"/>
      <c r="J437" s="88"/>
    </row>
    <row r="438" spans="2:10" ht="13" x14ac:dyDescent="0.15">
      <c r="B438" s="43"/>
      <c r="C438" s="43"/>
      <c r="D438" s="43"/>
      <c r="E438" s="43"/>
      <c r="F438" s="43"/>
      <c r="G438" s="43"/>
      <c r="H438" s="43"/>
      <c r="I438" s="87"/>
      <c r="J438" s="88"/>
    </row>
    <row r="439" spans="2:10" ht="13" x14ac:dyDescent="0.15">
      <c r="B439" s="43"/>
      <c r="C439" s="43"/>
      <c r="D439" s="43"/>
      <c r="E439" s="43"/>
      <c r="F439" s="43"/>
      <c r="G439" s="43"/>
      <c r="H439" s="43"/>
      <c r="I439" s="87"/>
      <c r="J439" s="88"/>
    </row>
    <row r="440" spans="2:10" ht="13" x14ac:dyDescent="0.15">
      <c r="I440" s="85"/>
      <c r="J440" s="86"/>
    </row>
    <row r="441" spans="2:10" ht="13" x14ac:dyDescent="0.15">
      <c r="I441" s="85"/>
      <c r="J441" s="86"/>
    </row>
    <row r="442" spans="2:10" ht="13" x14ac:dyDescent="0.15">
      <c r="I442" s="85"/>
      <c r="J442" s="86"/>
    </row>
    <row r="443" spans="2:10" ht="13" x14ac:dyDescent="0.15">
      <c r="I443" s="85"/>
      <c r="J443" s="86"/>
    </row>
    <row r="444" spans="2:10" ht="13" x14ac:dyDescent="0.15">
      <c r="I444" s="85"/>
      <c r="J444" s="86"/>
    </row>
    <row r="445" spans="2:10" ht="13" x14ac:dyDescent="0.15">
      <c r="I445" s="85"/>
      <c r="J445" s="86"/>
    </row>
    <row r="446" spans="2:10" ht="13" x14ac:dyDescent="0.15">
      <c r="I446" s="85"/>
      <c r="J446" s="86"/>
    </row>
    <row r="447" spans="2:10" ht="13" x14ac:dyDescent="0.15">
      <c r="I447" s="85"/>
      <c r="J447" s="86"/>
    </row>
    <row r="448" spans="2:10" ht="13" x14ac:dyDescent="0.15">
      <c r="I448" s="85"/>
      <c r="J448" s="86"/>
    </row>
    <row r="449" spans="9:10" ht="13" x14ac:dyDescent="0.15">
      <c r="I449" s="85"/>
      <c r="J449" s="86"/>
    </row>
    <row r="450" spans="9:10" ht="13" x14ac:dyDescent="0.15">
      <c r="I450" s="85"/>
      <c r="J450" s="86"/>
    </row>
    <row r="451" spans="9:10" ht="13" x14ac:dyDescent="0.15">
      <c r="I451" s="85"/>
      <c r="J451" s="86"/>
    </row>
    <row r="452" spans="9:10" ht="13" x14ac:dyDescent="0.15">
      <c r="I452" s="85"/>
      <c r="J452" s="86"/>
    </row>
    <row r="453" spans="9:10" ht="13" x14ac:dyDescent="0.15">
      <c r="I453" s="85"/>
      <c r="J453" s="86"/>
    </row>
    <row r="454" spans="9:10" ht="13" x14ac:dyDescent="0.15">
      <c r="I454" s="85"/>
      <c r="J454" s="86"/>
    </row>
    <row r="455" spans="9:10" ht="13" x14ac:dyDescent="0.15">
      <c r="I455" s="85"/>
      <c r="J455" s="86"/>
    </row>
    <row r="456" spans="9:10" ht="13" x14ac:dyDescent="0.15">
      <c r="I456" s="85"/>
      <c r="J456" s="86"/>
    </row>
    <row r="457" spans="9:10" ht="13" x14ac:dyDescent="0.15">
      <c r="I457" s="85"/>
      <c r="J457" s="86"/>
    </row>
    <row r="458" spans="9:10" ht="13" x14ac:dyDescent="0.15">
      <c r="I458" s="85"/>
      <c r="J458" s="86"/>
    </row>
    <row r="459" spans="9:10" ht="13" x14ac:dyDescent="0.15">
      <c r="I459" s="85"/>
      <c r="J459" s="86"/>
    </row>
    <row r="460" spans="9:10" ht="13" x14ac:dyDescent="0.15">
      <c r="I460" s="85"/>
      <c r="J460" s="86"/>
    </row>
    <row r="461" spans="9:10" ht="13" x14ac:dyDescent="0.15">
      <c r="I461" s="85"/>
      <c r="J461" s="86"/>
    </row>
    <row r="462" spans="9:10" ht="13" x14ac:dyDescent="0.15">
      <c r="I462" s="85"/>
      <c r="J462" s="86"/>
    </row>
    <row r="463" spans="9:10" ht="13" x14ac:dyDescent="0.15">
      <c r="I463" s="85"/>
      <c r="J463" s="86"/>
    </row>
    <row r="464" spans="9:10" ht="13" x14ac:dyDescent="0.15">
      <c r="I464" s="85"/>
      <c r="J464" s="86"/>
    </row>
    <row r="465" spans="9:10" ht="13" x14ac:dyDescent="0.15">
      <c r="I465" s="85"/>
      <c r="J465" s="86"/>
    </row>
    <row r="466" spans="9:10" ht="13" x14ac:dyDescent="0.15">
      <c r="I466" s="85"/>
      <c r="J466" s="86"/>
    </row>
    <row r="467" spans="9:10" ht="13" x14ac:dyDescent="0.15">
      <c r="I467" s="85"/>
      <c r="J467" s="86"/>
    </row>
    <row r="468" spans="9:10" ht="13" x14ac:dyDescent="0.15">
      <c r="I468" s="85"/>
      <c r="J468" s="86"/>
    </row>
    <row r="469" spans="9:10" ht="13" x14ac:dyDescent="0.15">
      <c r="I469" s="85"/>
      <c r="J469" s="86"/>
    </row>
    <row r="470" spans="9:10" ht="13" x14ac:dyDescent="0.15">
      <c r="I470" s="85"/>
      <c r="J470" s="86"/>
    </row>
    <row r="471" spans="9:10" ht="13" x14ac:dyDescent="0.15">
      <c r="I471" s="85"/>
      <c r="J471" s="86"/>
    </row>
    <row r="472" spans="9:10" ht="13" x14ac:dyDescent="0.15">
      <c r="I472" s="85"/>
      <c r="J472" s="86"/>
    </row>
    <row r="473" spans="9:10" ht="13" x14ac:dyDescent="0.15">
      <c r="I473" s="85"/>
      <c r="J473" s="86"/>
    </row>
    <row r="474" spans="9:10" ht="13" x14ac:dyDescent="0.15">
      <c r="I474" s="85"/>
      <c r="J474" s="86"/>
    </row>
    <row r="475" spans="9:10" ht="13" x14ac:dyDescent="0.15">
      <c r="I475" s="85"/>
      <c r="J475" s="86"/>
    </row>
    <row r="476" spans="9:10" ht="13" x14ac:dyDescent="0.15">
      <c r="I476" s="85"/>
      <c r="J476" s="86"/>
    </row>
    <row r="477" spans="9:10" ht="13" x14ac:dyDescent="0.15">
      <c r="I477" s="85"/>
      <c r="J477" s="86"/>
    </row>
    <row r="478" spans="9:10" ht="13" x14ac:dyDescent="0.15">
      <c r="I478" s="85"/>
      <c r="J478" s="86"/>
    </row>
    <row r="479" spans="9:10" ht="13" x14ac:dyDescent="0.15">
      <c r="I479" s="85"/>
      <c r="J479" s="86"/>
    </row>
    <row r="480" spans="9:10" ht="13" x14ac:dyDescent="0.15">
      <c r="I480" s="85"/>
      <c r="J480" s="86"/>
    </row>
    <row r="481" spans="9:10" ht="13" x14ac:dyDescent="0.15">
      <c r="I481" s="85"/>
      <c r="J481" s="86"/>
    </row>
    <row r="482" spans="9:10" ht="13" x14ac:dyDescent="0.15">
      <c r="I482" s="85"/>
      <c r="J482" s="86"/>
    </row>
    <row r="483" spans="9:10" ht="13" x14ac:dyDescent="0.15">
      <c r="I483" s="85"/>
      <c r="J483" s="86"/>
    </row>
    <row r="484" spans="9:10" ht="13" x14ac:dyDescent="0.15">
      <c r="I484" s="85"/>
      <c r="J484" s="86"/>
    </row>
    <row r="485" spans="9:10" ht="13" x14ac:dyDescent="0.15">
      <c r="I485" s="85"/>
      <c r="J485" s="86"/>
    </row>
    <row r="486" spans="9:10" ht="13" x14ac:dyDescent="0.15">
      <c r="I486" s="85"/>
      <c r="J486" s="86"/>
    </row>
    <row r="487" spans="9:10" ht="13" x14ac:dyDescent="0.15">
      <c r="I487" s="85"/>
      <c r="J487" s="86"/>
    </row>
    <row r="488" spans="9:10" ht="13" x14ac:dyDescent="0.15">
      <c r="I488" s="85"/>
      <c r="J488" s="86"/>
    </row>
    <row r="489" spans="9:10" ht="13" x14ac:dyDescent="0.15">
      <c r="I489" s="85"/>
      <c r="J489" s="86"/>
    </row>
    <row r="490" spans="9:10" ht="13" x14ac:dyDescent="0.15">
      <c r="I490" s="85"/>
      <c r="J490" s="86"/>
    </row>
    <row r="491" spans="9:10" ht="13" x14ac:dyDescent="0.15">
      <c r="I491" s="85"/>
      <c r="J491" s="86"/>
    </row>
    <row r="492" spans="9:10" ht="13" x14ac:dyDescent="0.15">
      <c r="I492" s="85"/>
      <c r="J492" s="86"/>
    </row>
    <row r="493" spans="9:10" ht="13" x14ac:dyDescent="0.15">
      <c r="I493" s="85"/>
      <c r="J493" s="86"/>
    </row>
    <row r="494" spans="9:10" ht="13" x14ac:dyDescent="0.15">
      <c r="I494" s="85"/>
      <c r="J494" s="86"/>
    </row>
    <row r="495" spans="9:10" ht="13" x14ac:dyDescent="0.15">
      <c r="I495" s="85"/>
      <c r="J495" s="86"/>
    </row>
    <row r="496" spans="9:10" ht="13" x14ac:dyDescent="0.15">
      <c r="I496" s="85"/>
      <c r="J496" s="86"/>
    </row>
    <row r="497" spans="9:10" ht="13" x14ac:dyDescent="0.15">
      <c r="I497" s="85"/>
      <c r="J497" s="86"/>
    </row>
    <row r="498" spans="9:10" ht="13" x14ac:dyDescent="0.15">
      <c r="I498" s="85"/>
      <c r="J498" s="86"/>
    </row>
    <row r="499" spans="9:10" ht="13" x14ac:dyDescent="0.15">
      <c r="I499" s="85"/>
      <c r="J499" s="86"/>
    </row>
    <row r="500" spans="9:10" ht="13" x14ac:dyDescent="0.15">
      <c r="I500" s="85"/>
      <c r="J500" s="86"/>
    </row>
    <row r="501" spans="9:10" ht="13" x14ac:dyDescent="0.15">
      <c r="I501" s="85"/>
      <c r="J501" s="86"/>
    </row>
    <row r="502" spans="9:10" ht="13" x14ac:dyDescent="0.15">
      <c r="I502" s="85"/>
      <c r="J502" s="86"/>
    </row>
    <row r="503" spans="9:10" ht="13" x14ac:dyDescent="0.15">
      <c r="I503" s="85"/>
      <c r="J503" s="86"/>
    </row>
    <row r="504" spans="9:10" ht="13" x14ac:dyDescent="0.15">
      <c r="I504" s="85"/>
      <c r="J504" s="86"/>
    </row>
    <row r="505" spans="9:10" ht="13" x14ac:dyDescent="0.15">
      <c r="I505" s="85"/>
      <c r="J505" s="86"/>
    </row>
    <row r="506" spans="9:10" ht="13" x14ac:dyDescent="0.15">
      <c r="I506" s="85"/>
      <c r="J506" s="86"/>
    </row>
    <row r="507" spans="9:10" ht="13" x14ac:dyDescent="0.15">
      <c r="I507" s="85"/>
      <c r="J507" s="86"/>
    </row>
    <row r="508" spans="9:10" ht="13" x14ac:dyDescent="0.15">
      <c r="I508" s="85"/>
      <c r="J508" s="86"/>
    </row>
    <row r="509" spans="9:10" ht="13" x14ac:dyDescent="0.15">
      <c r="I509" s="85"/>
      <c r="J509" s="86"/>
    </row>
    <row r="510" spans="9:10" ht="13" x14ac:dyDescent="0.15">
      <c r="I510" s="85"/>
      <c r="J510" s="86"/>
    </row>
    <row r="511" spans="9:10" ht="13" x14ac:dyDescent="0.15">
      <c r="I511" s="85"/>
      <c r="J511" s="86"/>
    </row>
    <row r="512" spans="9:10" ht="13" x14ac:dyDescent="0.15">
      <c r="I512" s="85"/>
      <c r="J512" s="86"/>
    </row>
    <row r="513" spans="9:10" ht="13" x14ac:dyDescent="0.15">
      <c r="I513" s="85"/>
      <c r="J513" s="86"/>
    </row>
    <row r="514" spans="9:10" ht="13" x14ac:dyDescent="0.15">
      <c r="I514" s="85"/>
      <c r="J514" s="86"/>
    </row>
    <row r="515" spans="9:10" ht="13" x14ac:dyDescent="0.15">
      <c r="I515" s="85"/>
      <c r="J515" s="86"/>
    </row>
    <row r="516" spans="9:10" ht="13" x14ac:dyDescent="0.15">
      <c r="I516" s="85"/>
      <c r="J516" s="86"/>
    </row>
    <row r="517" spans="9:10" ht="13" x14ac:dyDescent="0.15">
      <c r="I517" s="85"/>
      <c r="J517" s="86"/>
    </row>
    <row r="518" spans="9:10" ht="13" x14ac:dyDescent="0.15">
      <c r="I518" s="85"/>
      <c r="J518" s="86"/>
    </row>
    <row r="519" spans="9:10" ht="13" x14ac:dyDescent="0.15">
      <c r="I519" s="85"/>
      <c r="J519" s="86"/>
    </row>
    <row r="520" spans="9:10" ht="13" x14ac:dyDescent="0.15">
      <c r="I520" s="85"/>
      <c r="J520" s="86"/>
    </row>
    <row r="521" spans="9:10" ht="13" x14ac:dyDescent="0.15">
      <c r="I521" s="85"/>
      <c r="J521" s="86"/>
    </row>
    <row r="522" spans="9:10" ht="13" x14ac:dyDescent="0.15">
      <c r="I522" s="85"/>
      <c r="J522" s="86"/>
    </row>
    <row r="523" spans="9:10" ht="13" x14ac:dyDescent="0.15">
      <c r="I523" s="85"/>
      <c r="J523" s="86"/>
    </row>
    <row r="524" spans="9:10" ht="13" x14ac:dyDescent="0.15">
      <c r="I524" s="85"/>
      <c r="J524" s="86"/>
    </row>
    <row r="525" spans="9:10" ht="13" x14ac:dyDescent="0.15">
      <c r="I525" s="85"/>
      <c r="J525" s="86"/>
    </row>
    <row r="526" spans="9:10" ht="13" x14ac:dyDescent="0.15">
      <c r="I526" s="85"/>
      <c r="J526" s="86"/>
    </row>
    <row r="527" spans="9:10" ht="13" x14ac:dyDescent="0.15">
      <c r="I527" s="85"/>
      <c r="J527" s="86"/>
    </row>
    <row r="528" spans="9:10" ht="13" x14ac:dyDescent="0.15">
      <c r="I528" s="85"/>
      <c r="J528" s="86"/>
    </row>
    <row r="529" spans="9:10" ht="13" x14ac:dyDescent="0.15">
      <c r="I529" s="85"/>
      <c r="J529" s="86"/>
    </row>
    <row r="530" spans="9:10" ht="13" x14ac:dyDescent="0.15">
      <c r="I530" s="85"/>
      <c r="J530" s="86"/>
    </row>
    <row r="531" spans="9:10" ht="13" x14ac:dyDescent="0.15">
      <c r="I531" s="85"/>
      <c r="J531" s="86"/>
    </row>
    <row r="532" spans="9:10" ht="13" x14ac:dyDescent="0.15">
      <c r="I532" s="85"/>
      <c r="J532" s="86"/>
    </row>
    <row r="533" spans="9:10" ht="13" x14ac:dyDescent="0.15">
      <c r="I533" s="85"/>
      <c r="J533" s="86"/>
    </row>
    <row r="534" spans="9:10" ht="13" x14ac:dyDescent="0.15">
      <c r="I534" s="85"/>
      <c r="J534" s="86"/>
    </row>
    <row r="535" spans="9:10" ht="13" x14ac:dyDescent="0.15">
      <c r="I535" s="85"/>
      <c r="J535" s="86"/>
    </row>
    <row r="536" spans="9:10" ht="13" x14ac:dyDescent="0.15">
      <c r="I536" s="85"/>
      <c r="J536" s="86"/>
    </row>
    <row r="537" spans="9:10" ht="13" x14ac:dyDescent="0.15">
      <c r="I537" s="85"/>
      <c r="J537" s="86"/>
    </row>
    <row r="538" spans="9:10" ht="13" x14ac:dyDescent="0.15">
      <c r="I538" s="85"/>
      <c r="J538" s="86"/>
    </row>
    <row r="539" spans="9:10" ht="13" x14ac:dyDescent="0.15">
      <c r="I539" s="85"/>
      <c r="J539" s="86"/>
    </row>
    <row r="540" spans="9:10" ht="13" x14ac:dyDescent="0.15">
      <c r="I540" s="85"/>
      <c r="J540" s="86"/>
    </row>
    <row r="541" spans="9:10" ht="13" x14ac:dyDescent="0.15">
      <c r="I541" s="85"/>
      <c r="J541" s="86"/>
    </row>
    <row r="542" spans="9:10" ht="13" x14ac:dyDescent="0.15">
      <c r="I542" s="85"/>
      <c r="J542" s="86"/>
    </row>
    <row r="543" spans="9:10" ht="13" x14ac:dyDescent="0.15">
      <c r="I543" s="85"/>
      <c r="J543" s="86"/>
    </row>
    <row r="544" spans="9:10" ht="13" x14ac:dyDescent="0.15">
      <c r="I544" s="85"/>
      <c r="J544" s="86"/>
    </row>
    <row r="545" spans="9:10" ht="13" x14ac:dyDescent="0.15">
      <c r="I545" s="85"/>
      <c r="J545" s="86"/>
    </row>
    <row r="546" spans="9:10" ht="13" x14ac:dyDescent="0.15">
      <c r="I546" s="85"/>
      <c r="J546" s="86"/>
    </row>
    <row r="547" spans="9:10" ht="13" x14ac:dyDescent="0.15">
      <c r="I547" s="85"/>
      <c r="J547" s="86"/>
    </row>
    <row r="548" spans="9:10" ht="13" x14ac:dyDescent="0.15">
      <c r="I548" s="85"/>
      <c r="J548" s="86"/>
    </row>
    <row r="549" spans="9:10" ht="13" x14ac:dyDescent="0.15">
      <c r="I549" s="85"/>
      <c r="J549" s="86"/>
    </row>
    <row r="550" spans="9:10" ht="13" x14ac:dyDescent="0.15">
      <c r="I550" s="85"/>
      <c r="J550" s="86"/>
    </row>
    <row r="551" spans="9:10" ht="13" x14ac:dyDescent="0.15">
      <c r="I551" s="85"/>
      <c r="J551" s="86"/>
    </row>
    <row r="552" spans="9:10" ht="13" x14ac:dyDescent="0.15">
      <c r="I552" s="85"/>
      <c r="J552" s="86"/>
    </row>
    <row r="553" spans="9:10" ht="13" x14ac:dyDescent="0.15">
      <c r="I553" s="85"/>
      <c r="J553" s="86"/>
    </row>
    <row r="554" spans="9:10" ht="13" x14ac:dyDescent="0.15">
      <c r="I554" s="85"/>
      <c r="J554" s="86"/>
    </row>
    <row r="555" spans="9:10" ht="13" x14ac:dyDescent="0.15">
      <c r="I555" s="85"/>
      <c r="J555" s="86"/>
    </row>
    <row r="556" spans="9:10" ht="13" x14ac:dyDescent="0.15">
      <c r="I556" s="85"/>
      <c r="J556" s="86"/>
    </row>
    <row r="557" spans="9:10" ht="13" x14ac:dyDescent="0.15">
      <c r="I557" s="85"/>
      <c r="J557" s="86"/>
    </row>
    <row r="558" spans="9:10" ht="13" x14ac:dyDescent="0.15">
      <c r="I558" s="85"/>
      <c r="J558" s="86"/>
    </row>
    <row r="559" spans="9:10" ht="13" x14ac:dyDescent="0.15">
      <c r="I559" s="85"/>
      <c r="J559" s="86"/>
    </row>
    <row r="560" spans="9:10" ht="13" x14ac:dyDescent="0.15">
      <c r="I560" s="85"/>
      <c r="J560" s="86"/>
    </row>
    <row r="561" spans="9:10" ht="13" x14ac:dyDescent="0.15">
      <c r="I561" s="85"/>
      <c r="J561" s="86"/>
    </row>
    <row r="562" spans="9:10" ht="13" x14ac:dyDescent="0.15">
      <c r="I562" s="85"/>
      <c r="J562" s="86"/>
    </row>
    <row r="563" spans="9:10" ht="13" x14ac:dyDescent="0.15">
      <c r="I563" s="85"/>
      <c r="J563" s="86"/>
    </row>
    <row r="564" spans="9:10" ht="13" x14ac:dyDescent="0.15">
      <c r="I564" s="85"/>
      <c r="J564" s="86"/>
    </row>
    <row r="565" spans="9:10" ht="13" x14ac:dyDescent="0.15">
      <c r="I565" s="85"/>
      <c r="J565" s="86"/>
    </row>
    <row r="566" spans="9:10" ht="13" x14ac:dyDescent="0.15">
      <c r="I566" s="85"/>
      <c r="J566" s="86"/>
    </row>
    <row r="567" spans="9:10" ht="13" x14ac:dyDescent="0.15">
      <c r="I567" s="85"/>
      <c r="J567" s="86"/>
    </row>
    <row r="568" spans="9:10" ht="13" x14ac:dyDescent="0.15">
      <c r="I568" s="85"/>
      <c r="J568" s="86"/>
    </row>
    <row r="569" spans="9:10" ht="13" x14ac:dyDescent="0.15">
      <c r="I569" s="85"/>
      <c r="J569" s="86"/>
    </row>
    <row r="570" spans="9:10" ht="13" x14ac:dyDescent="0.15">
      <c r="I570" s="85"/>
      <c r="J570" s="86"/>
    </row>
    <row r="571" spans="9:10" ht="13" x14ac:dyDescent="0.15">
      <c r="I571" s="85"/>
      <c r="J571" s="86"/>
    </row>
    <row r="572" spans="9:10" ht="13" x14ac:dyDescent="0.15">
      <c r="I572" s="85"/>
      <c r="J572" s="86"/>
    </row>
    <row r="573" spans="9:10" ht="13" x14ac:dyDescent="0.15">
      <c r="I573" s="85"/>
      <c r="J573" s="86"/>
    </row>
    <row r="574" spans="9:10" ht="13" x14ac:dyDescent="0.15">
      <c r="I574" s="85"/>
      <c r="J574" s="86"/>
    </row>
    <row r="575" spans="9:10" ht="13" x14ac:dyDescent="0.15">
      <c r="I575" s="85"/>
      <c r="J575" s="86"/>
    </row>
    <row r="576" spans="9:10" ht="13" x14ac:dyDescent="0.15">
      <c r="I576" s="85"/>
      <c r="J576" s="86"/>
    </row>
    <row r="577" spans="9:10" ht="13" x14ac:dyDescent="0.15">
      <c r="I577" s="85"/>
      <c r="J577" s="86"/>
    </row>
    <row r="578" spans="9:10" ht="13" x14ac:dyDescent="0.15">
      <c r="I578" s="85"/>
      <c r="J578" s="86"/>
    </row>
    <row r="579" spans="9:10" ht="13" x14ac:dyDescent="0.15">
      <c r="I579" s="85"/>
      <c r="J579" s="86"/>
    </row>
    <row r="580" spans="9:10" ht="13" x14ac:dyDescent="0.15">
      <c r="I580" s="85"/>
      <c r="J580" s="86"/>
    </row>
    <row r="581" spans="9:10" ht="13" x14ac:dyDescent="0.15">
      <c r="I581" s="85"/>
      <c r="J581" s="86"/>
    </row>
    <row r="582" spans="9:10" ht="13" x14ac:dyDescent="0.15">
      <c r="I582" s="85"/>
      <c r="J582" s="86"/>
    </row>
    <row r="583" spans="9:10" ht="13" x14ac:dyDescent="0.15">
      <c r="I583" s="85"/>
      <c r="J583" s="86"/>
    </row>
    <row r="584" spans="9:10" ht="13" x14ac:dyDescent="0.15">
      <c r="I584" s="85"/>
      <c r="J584" s="86"/>
    </row>
    <row r="585" spans="9:10" ht="13" x14ac:dyDescent="0.15">
      <c r="I585" s="85"/>
      <c r="J585" s="86"/>
    </row>
    <row r="586" spans="9:10" ht="13" x14ac:dyDescent="0.15">
      <c r="I586" s="85"/>
      <c r="J586" s="86"/>
    </row>
    <row r="587" spans="9:10" ht="13" x14ac:dyDescent="0.15">
      <c r="I587" s="85"/>
      <c r="J587" s="86"/>
    </row>
    <row r="588" spans="9:10" ht="13" x14ac:dyDescent="0.15">
      <c r="I588" s="85"/>
      <c r="J588" s="86"/>
    </row>
    <row r="589" spans="9:10" ht="13" x14ac:dyDescent="0.15">
      <c r="I589" s="85"/>
      <c r="J589" s="86"/>
    </row>
    <row r="590" spans="9:10" ht="13" x14ac:dyDescent="0.15">
      <c r="I590" s="85"/>
      <c r="J590" s="86"/>
    </row>
    <row r="591" spans="9:10" ht="13" x14ac:dyDescent="0.15">
      <c r="I591" s="85"/>
      <c r="J591" s="86"/>
    </row>
    <row r="592" spans="9:10" ht="13" x14ac:dyDescent="0.15">
      <c r="I592" s="85"/>
      <c r="J592" s="86"/>
    </row>
    <row r="593" spans="9:10" ht="13" x14ac:dyDescent="0.15">
      <c r="I593" s="85"/>
      <c r="J593" s="86"/>
    </row>
    <row r="594" spans="9:10" ht="13" x14ac:dyDescent="0.15">
      <c r="I594" s="85"/>
      <c r="J594" s="86"/>
    </row>
    <row r="595" spans="9:10" ht="13" x14ac:dyDescent="0.15">
      <c r="I595" s="85"/>
      <c r="J595" s="86"/>
    </row>
    <row r="596" spans="9:10" ht="13" x14ac:dyDescent="0.15">
      <c r="I596" s="85"/>
      <c r="J596" s="86"/>
    </row>
    <row r="597" spans="9:10" ht="13" x14ac:dyDescent="0.15">
      <c r="I597" s="85"/>
      <c r="J597" s="86"/>
    </row>
    <row r="598" spans="9:10" ht="13" x14ac:dyDescent="0.15">
      <c r="I598" s="85"/>
      <c r="J598" s="86"/>
    </row>
    <row r="599" spans="9:10" ht="13" x14ac:dyDescent="0.15">
      <c r="I599" s="85"/>
      <c r="J599" s="86"/>
    </row>
    <row r="600" spans="9:10" ht="13" x14ac:dyDescent="0.15">
      <c r="I600" s="85"/>
      <c r="J600" s="86"/>
    </row>
    <row r="601" spans="9:10" ht="13" x14ac:dyDescent="0.15">
      <c r="I601" s="85"/>
      <c r="J601" s="86"/>
    </row>
    <row r="602" spans="9:10" ht="13" x14ac:dyDescent="0.15">
      <c r="I602" s="85"/>
      <c r="J602" s="86"/>
    </row>
    <row r="603" spans="9:10" ht="13" x14ac:dyDescent="0.15">
      <c r="I603" s="85"/>
      <c r="J603" s="86"/>
    </row>
    <row r="604" spans="9:10" ht="13" x14ac:dyDescent="0.15">
      <c r="I604" s="85"/>
      <c r="J604" s="86"/>
    </row>
    <row r="605" spans="9:10" ht="13" x14ac:dyDescent="0.15">
      <c r="I605" s="85"/>
      <c r="J605" s="86"/>
    </row>
    <row r="606" spans="9:10" ht="13" x14ac:dyDescent="0.15">
      <c r="I606" s="85"/>
      <c r="J606" s="86"/>
    </row>
    <row r="607" spans="9:10" ht="13" x14ac:dyDescent="0.15">
      <c r="I607" s="85"/>
      <c r="J607" s="86"/>
    </row>
    <row r="608" spans="9:10" ht="13" x14ac:dyDescent="0.15">
      <c r="I608" s="85"/>
      <c r="J608" s="86"/>
    </row>
    <row r="609" spans="9:10" ht="13" x14ac:dyDescent="0.15">
      <c r="I609" s="85"/>
      <c r="J609" s="86"/>
    </row>
    <row r="610" spans="9:10" ht="13" x14ac:dyDescent="0.15">
      <c r="I610" s="85"/>
      <c r="J610" s="86"/>
    </row>
    <row r="611" spans="9:10" ht="13" x14ac:dyDescent="0.15">
      <c r="I611" s="85"/>
      <c r="J611" s="86"/>
    </row>
    <row r="612" spans="9:10" ht="13" x14ac:dyDescent="0.15">
      <c r="I612" s="85"/>
      <c r="J612" s="86"/>
    </row>
    <row r="613" spans="9:10" ht="13" x14ac:dyDescent="0.15">
      <c r="I613" s="85"/>
      <c r="J613" s="86"/>
    </row>
    <row r="614" spans="9:10" ht="13" x14ac:dyDescent="0.15">
      <c r="I614" s="85"/>
      <c r="J614" s="86"/>
    </row>
    <row r="615" spans="9:10" ht="13" x14ac:dyDescent="0.15">
      <c r="I615" s="85"/>
      <c r="J615" s="86"/>
    </row>
    <row r="616" spans="9:10" ht="13" x14ac:dyDescent="0.15">
      <c r="I616" s="85"/>
      <c r="J616" s="86"/>
    </row>
    <row r="617" spans="9:10" ht="13" x14ac:dyDescent="0.15">
      <c r="I617" s="85"/>
      <c r="J617" s="86"/>
    </row>
    <row r="618" spans="9:10" ht="13" x14ac:dyDescent="0.15">
      <c r="I618" s="85"/>
      <c r="J618" s="86"/>
    </row>
    <row r="619" spans="9:10" ht="13" x14ac:dyDescent="0.15">
      <c r="I619" s="85"/>
      <c r="J619" s="86"/>
    </row>
    <row r="620" spans="9:10" ht="13" x14ac:dyDescent="0.15">
      <c r="I620" s="85"/>
      <c r="J620" s="86"/>
    </row>
    <row r="621" spans="9:10" ht="13" x14ac:dyDescent="0.15">
      <c r="I621" s="85"/>
      <c r="J621" s="86"/>
    </row>
    <row r="622" spans="9:10" ht="13" x14ac:dyDescent="0.15">
      <c r="I622" s="85"/>
      <c r="J622" s="86"/>
    </row>
    <row r="623" spans="9:10" ht="13" x14ac:dyDescent="0.15">
      <c r="I623" s="85"/>
      <c r="J623" s="86"/>
    </row>
    <row r="624" spans="9:10" ht="13" x14ac:dyDescent="0.15">
      <c r="I624" s="85"/>
      <c r="J624" s="86"/>
    </row>
    <row r="625" spans="9:10" ht="13" x14ac:dyDescent="0.15">
      <c r="I625" s="85"/>
      <c r="J625" s="86"/>
    </row>
    <row r="626" spans="9:10" ht="13" x14ac:dyDescent="0.15">
      <c r="I626" s="85"/>
      <c r="J626" s="86"/>
    </row>
    <row r="627" spans="9:10" ht="13" x14ac:dyDescent="0.15">
      <c r="I627" s="85"/>
      <c r="J627" s="86"/>
    </row>
    <row r="628" spans="9:10" ht="13" x14ac:dyDescent="0.15">
      <c r="I628" s="85"/>
      <c r="J628" s="86"/>
    </row>
    <row r="629" spans="9:10" ht="13" x14ac:dyDescent="0.15">
      <c r="I629" s="85"/>
      <c r="J629" s="86"/>
    </row>
    <row r="630" spans="9:10" ht="13" x14ac:dyDescent="0.15">
      <c r="I630" s="85"/>
      <c r="J630" s="86"/>
    </row>
    <row r="631" spans="9:10" ht="13" x14ac:dyDescent="0.15">
      <c r="I631" s="85"/>
      <c r="J631" s="86"/>
    </row>
    <row r="632" spans="9:10" ht="13" x14ac:dyDescent="0.15">
      <c r="I632" s="85"/>
      <c r="J632" s="86"/>
    </row>
    <row r="633" spans="9:10" ht="13" x14ac:dyDescent="0.15">
      <c r="I633" s="85"/>
      <c r="J633" s="86"/>
    </row>
    <row r="634" spans="9:10" ht="13" x14ac:dyDescent="0.15">
      <c r="I634" s="85"/>
      <c r="J634" s="86"/>
    </row>
    <row r="635" spans="9:10" ht="13" x14ac:dyDescent="0.15">
      <c r="I635" s="85"/>
      <c r="J635" s="86"/>
    </row>
    <row r="636" spans="9:10" ht="13" x14ac:dyDescent="0.15">
      <c r="I636" s="85"/>
      <c r="J636" s="86"/>
    </row>
    <row r="637" spans="9:10" ht="13" x14ac:dyDescent="0.15">
      <c r="I637" s="85"/>
      <c r="J637" s="86"/>
    </row>
    <row r="638" spans="9:10" ht="13" x14ac:dyDescent="0.15">
      <c r="I638" s="85"/>
      <c r="J638" s="86"/>
    </row>
    <row r="639" spans="9:10" ht="13" x14ac:dyDescent="0.15">
      <c r="I639" s="85"/>
      <c r="J639" s="86"/>
    </row>
    <row r="640" spans="9:10" ht="13" x14ac:dyDescent="0.15">
      <c r="I640" s="85"/>
      <c r="J640" s="86"/>
    </row>
    <row r="641" spans="9:10" ht="13" x14ac:dyDescent="0.15">
      <c r="I641" s="85"/>
      <c r="J641" s="86"/>
    </row>
    <row r="642" spans="9:10" ht="13" x14ac:dyDescent="0.15">
      <c r="I642" s="85"/>
      <c r="J642" s="86"/>
    </row>
    <row r="643" spans="9:10" ht="13" x14ac:dyDescent="0.15">
      <c r="I643" s="85"/>
      <c r="J643" s="86"/>
    </row>
    <row r="644" spans="9:10" ht="13" x14ac:dyDescent="0.15">
      <c r="I644" s="85"/>
      <c r="J644" s="86"/>
    </row>
    <row r="645" spans="9:10" ht="13" x14ac:dyDescent="0.15">
      <c r="I645" s="85"/>
      <c r="J645" s="86"/>
    </row>
    <row r="646" spans="9:10" ht="13" x14ac:dyDescent="0.15">
      <c r="I646" s="85"/>
      <c r="J646" s="86"/>
    </row>
    <row r="647" spans="9:10" ht="13" x14ac:dyDescent="0.15">
      <c r="I647" s="85"/>
      <c r="J647" s="86"/>
    </row>
    <row r="648" spans="9:10" ht="13" x14ac:dyDescent="0.15">
      <c r="I648" s="85"/>
      <c r="J648" s="86"/>
    </row>
    <row r="649" spans="9:10" ht="13" x14ac:dyDescent="0.15">
      <c r="I649" s="85"/>
      <c r="J649" s="86"/>
    </row>
    <row r="650" spans="9:10" ht="13" x14ac:dyDescent="0.15">
      <c r="I650" s="85"/>
      <c r="J650" s="86"/>
    </row>
    <row r="651" spans="9:10" ht="13" x14ac:dyDescent="0.15">
      <c r="I651" s="85"/>
      <c r="J651" s="86"/>
    </row>
    <row r="652" spans="9:10" ht="13" x14ac:dyDescent="0.15">
      <c r="I652" s="85"/>
      <c r="J652" s="86"/>
    </row>
    <row r="653" spans="9:10" ht="13" x14ac:dyDescent="0.15">
      <c r="I653" s="85"/>
      <c r="J653" s="86"/>
    </row>
    <row r="654" spans="9:10" ht="13" x14ac:dyDescent="0.15">
      <c r="I654" s="85"/>
      <c r="J654" s="86"/>
    </row>
    <row r="655" spans="9:10" ht="13" x14ac:dyDescent="0.15">
      <c r="I655" s="85"/>
      <c r="J655" s="86"/>
    </row>
    <row r="656" spans="9:10" ht="13" x14ac:dyDescent="0.15">
      <c r="I656" s="85"/>
      <c r="J656" s="86"/>
    </row>
    <row r="657" spans="9:10" ht="13" x14ac:dyDescent="0.15">
      <c r="I657" s="85"/>
      <c r="J657" s="86"/>
    </row>
    <row r="658" spans="9:10" ht="13" x14ac:dyDescent="0.15">
      <c r="I658" s="85"/>
      <c r="J658" s="86"/>
    </row>
    <row r="659" spans="9:10" ht="13" x14ac:dyDescent="0.15">
      <c r="I659" s="85"/>
      <c r="J659" s="86"/>
    </row>
    <row r="660" spans="9:10" ht="13" x14ac:dyDescent="0.15">
      <c r="I660" s="85"/>
      <c r="J660" s="86"/>
    </row>
    <row r="661" spans="9:10" ht="13" x14ac:dyDescent="0.15">
      <c r="I661" s="85"/>
      <c r="J661" s="86"/>
    </row>
    <row r="662" spans="9:10" ht="13" x14ac:dyDescent="0.15">
      <c r="I662" s="85"/>
      <c r="J662" s="86"/>
    </row>
    <row r="663" spans="9:10" ht="13" x14ac:dyDescent="0.15">
      <c r="I663" s="85"/>
      <c r="J663" s="86"/>
    </row>
    <row r="664" spans="9:10" ht="13" x14ac:dyDescent="0.15">
      <c r="I664" s="85"/>
      <c r="J664" s="86"/>
    </row>
    <row r="665" spans="9:10" ht="13" x14ac:dyDescent="0.15">
      <c r="I665" s="85"/>
      <c r="J665" s="86"/>
    </row>
    <row r="666" spans="9:10" ht="13" x14ac:dyDescent="0.15">
      <c r="I666" s="85"/>
      <c r="J666" s="86"/>
    </row>
    <row r="667" spans="9:10" ht="13" x14ac:dyDescent="0.15">
      <c r="I667" s="85"/>
      <c r="J667" s="86"/>
    </row>
    <row r="668" spans="9:10" ht="13" x14ac:dyDescent="0.15">
      <c r="I668" s="85"/>
      <c r="J668" s="86"/>
    </row>
    <row r="669" spans="9:10" ht="13" x14ac:dyDescent="0.15">
      <c r="I669" s="85"/>
      <c r="J669" s="86"/>
    </row>
    <row r="670" spans="9:10" ht="13" x14ac:dyDescent="0.15">
      <c r="I670" s="85"/>
      <c r="J670" s="86"/>
    </row>
    <row r="671" spans="9:10" ht="13" x14ac:dyDescent="0.15">
      <c r="I671" s="85"/>
      <c r="J671" s="86"/>
    </row>
    <row r="672" spans="9:10" ht="13" x14ac:dyDescent="0.15">
      <c r="I672" s="85"/>
      <c r="J672" s="86"/>
    </row>
    <row r="673" spans="9:10" ht="13" x14ac:dyDescent="0.15">
      <c r="I673" s="85"/>
      <c r="J673" s="86"/>
    </row>
    <row r="674" spans="9:10" ht="13" x14ac:dyDescent="0.15">
      <c r="I674" s="85"/>
      <c r="J674" s="86"/>
    </row>
    <row r="675" spans="9:10" ht="13" x14ac:dyDescent="0.15">
      <c r="I675" s="85"/>
      <c r="J675" s="86"/>
    </row>
    <row r="676" spans="9:10" ht="13" x14ac:dyDescent="0.15">
      <c r="I676" s="85"/>
      <c r="J676" s="86"/>
    </row>
    <row r="677" spans="9:10" ht="13" x14ac:dyDescent="0.15">
      <c r="I677" s="85"/>
      <c r="J677" s="86"/>
    </row>
    <row r="678" spans="9:10" ht="13" x14ac:dyDescent="0.15">
      <c r="I678" s="85"/>
      <c r="J678" s="86"/>
    </row>
    <row r="679" spans="9:10" ht="13" x14ac:dyDescent="0.15">
      <c r="I679" s="85"/>
      <c r="J679" s="86"/>
    </row>
    <row r="680" spans="9:10" ht="13" x14ac:dyDescent="0.15">
      <c r="I680" s="85"/>
      <c r="J680" s="86"/>
    </row>
    <row r="681" spans="9:10" ht="13" x14ac:dyDescent="0.15">
      <c r="I681" s="85"/>
      <c r="J681" s="86"/>
    </row>
    <row r="682" spans="9:10" ht="13" x14ac:dyDescent="0.15">
      <c r="I682" s="85"/>
      <c r="J682" s="86"/>
    </row>
    <row r="683" spans="9:10" ht="13" x14ac:dyDescent="0.15">
      <c r="I683" s="85"/>
      <c r="J683" s="86"/>
    </row>
    <row r="684" spans="9:10" ht="13" x14ac:dyDescent="0.15">
      <c r="I684" s="85"/>
      <c r="J684" s="86"/>
    </row>
    <row r="685" spans="9:10" ht="13" x14ac:dyDescent="0.15">
      <c r="I685" s="85"/>
      <c r="J685" s="86"/>
    </row>
    <row r="686" spans="9:10" ht="13" x14ac:dyDescent="0.15">
      <c r="I686" s="85"/>
      <c r="J686" s="86"/>
    </row>
    <row r="687" spans="9:10" ht="13" x14ac:dyDescent="0.15">
      <c r="I687" s="85"/>
      <c r="J687" s="86"/>
    </row>
    <row r="688" spans="9:10" ht="13" x14ac:dyDescent="0.15">
      <c r="I688" s="85"/>
      <c r="J688" s="86"/>
    </row>
    <row r="689" spans="9:10" ht="13" x14ac:dyDescent="0.15">
      <c r="I689" s="85"/>
      <c r="J689" s="86"/>
    </row>
    <row r="690" spans="9:10" ht="13" x14ac:dyDescent="0.15">
      <c r="I690" s="85"/>
      <c r="J690" s="86"/>
    </row>
    <row r="691" spans="9:10" ht="13" x14ac:dyDescent="0.15">
      <c r="I691" s="85"/>
      <c r="J691" s="86"/>
    </row>
    <row r="692" spans="9:10" ht="13" x14ac:dyDescent="0.15">
      <c r="I692" s="85"/>
      <c r="J692" s="86"/>
    </row>
    <row r="693" spans="9:10" ht="13" x14ac:dyDescent="0.15">
      <c r="I693" s="85"/>
      <c r="J693" s="86"/>
    </row>
    <row r="694" spans="9:10" ht="13" x14ac:dyDescent="0.15">
      <c r="I694" s="85"/>
      <c r="J694" s="86"/>
    </row>
    <row r="695" spans="9:10" ht="13" x14ac:dyDescent="0.15">
      <c r="I695" s="85"/>
      <c r="J695" s="86"/>
    </row>
    <row r="696" spans="9:10" ht="13" x14ac:dyDescent="0.15">
      <c r="I696" s="85"/>
      <c r="J696" s="86"/>
    </row>
    <row r="697" spans="9:10" ht="13" x14ac:dyDescent="0.15">
      <c r="I697" s="85"/>
      <c r="J697" s="86"/>
    </row>
    <row r="698" spans="9:10" ht="13" x14ac:dyDescent="0.15">
      <c r="I698" s="85"/>
      <c r="J698" s="86"/>
    </row>
    <row r="699" spans="9:10" ht="13" x14ac:dyDescent="0.15">
      <c r="I699" s="85"/>
      <c r="J699" s="86"/>
    </row>
    <row r="700" spans="9:10" ht="13" x14ac:dyDescent="0.15">
      <c r="I700" s="85"/>
      <c r="J700" s="86"/>
    </row>
    <row r="701" spans="9:10" ht="13" x14ac:dyDescent="0.15">
      <c r="I701" s="85"/>
      <c r="J701" s="86"/>
    </row>
    <row r="702" spans="9:10" ht="13" x14ac:dyDescent="0.15">
      <c r="I702" s="85"/>
      <c r="J702" s="86"/>
    </row>
    <row r="703" spans="9:10" ht="13" x14ac:dyDescent="0.15">
      <c r="I703" s="85"/>
      <c r="J703" s="86"/>
    </row>
    <row r="704" spans="9:10" ht="13" x14ac:dyDescent="0.15">
      <c r="I704" s="85"/>
      <c r="J704" s="86"/>
    </row>
    <row r="705" spans="9:10" ht="13" x14ac:dyDescent="0.15">
      <c r="I705" s="85"/>
      <c r="J705" s="86"/>
    </row>
    <row r="706" spans="9:10" ht="13" x14ac:dyDescent="0.15">
      <c r="I706" s="85"/>
      <c r="J706" s="86"/>
    </row>
    <row r="707" spans="9:10" ht="13" x14ac:dyDescent="0.15">
      <c r="I707" s="85"/>
      <c r="J707" s="86"/>
    </row>
    <row r="708" spans="9:10" ht="13" x14ac:dyDescent="0.15">
      <c r="I708" s="85"/>
      <c r="J708" s="86"/>
    </row>
    <row r="709" spans="9:10" ht="13" x14ac:dyDescent="0.15">
      <c r="I709" s="85"/>
      <c r="J709" s="86"/>
    </row>
    <row r="710" spans="9:10" ht="13" x14ac:dyDescent="0.15">
      <c r="I710" s="85"/>
      <c r="J710" s="86"/>
    </row>
    <row r="711" spans="9:10" ht="13" x14ac:dyDescent="0.15">
      <c r="I711" s="85"/>
      <c r="J711" s="86"/>
    </row>
    <row r="712" spans="9:10" ht="13" x14ac:dyDescent="0.15">
      <c r="I712" s="85"/>
      <c r="J712" s="86"/>
    </row>
    <row r="713" spans="9:10" ht="13" x14ac:dyDescent="0.15">
      <c r="I713" s="85"/>
      <c r="J713" s="86"/>
    </row>
    <row r="714" spans="9:10" ht="13" x14ac:dyDescent="0.15">
      <c r="I714" s="85"/>
      <c r="J714" s="86"/>
    </row>
    <row r="715" spans="9:10" ht="13" x14ac:dyDescent="0.15">
      <c r="I715" s="85"/>
      <c r="J715" s="86"/>
    </row>
    <row r="716" spans="9:10" ht="13" x14ac:dyDescent="0.15">
      <c r="I716" s="85"/>
      <c r="J716" s="86"/>
    </row>
    <row r="717" spans="9:10" ht="13" x14ac:dyDescent="0.15">
      <c r="I717" s="85"/>
      <c r="J717" s="86"/>
    </row>
    <row r="718" spans="9:10" ht="13" x14ac:dyDescent="0.15">
      <c r="I718" s="85"/>
      <c r="J718" s="86"/>
    </row>
    <row r="719" spans="9:10" ht="13" x14ac:dyDescent="0.15">
      <c r="I719" s="85"/>
      <c r="J719" s="86"/>
    </row>
    <row r="720" spans="9:10" ht="13" x14ac:dyDescent="0.15">
      <c r="I720" s="85"/>
      <c r="J720" s="86"/>
    </row>
    <row r="721" spans="9:10" ht="13" x14ac:dyDescent="0.15">
      <c r="I721" s="85"/>
      <c r="J721" s="86"/>
    </row>
    <row r="722" spans="9:10" ht="13" x14ac:dyDescent="0.15">
      <c r="I722" s="85"/>
      <c r="J722" s="86"/>
    </row>
    <row r="723" spans="9:10" ht="13" x14ac:dyDescent="0.15">
      <c r="I723" s="85"/>
      <c r="J723" s="86"/>
    </row>
    <row r="724" spans="9:10" ht="13" x14ac:dyDescent="0.15">
      <c r="I724" s="85"/>
      <c r="J724" s="86"/>
    </row>
    <row r="725" spans="9:10" ht="13" x14ac:dyDescent="0.15">
      <c r="I725" s="85"/>
      <c r="J725" s="86"/>
    </row>
    <row r="726" spans="9:10" ht="13" x14ac:dyDescent="0.15">
      <c r="I726" s="85"/>
      <c r="J726" s="86"/>
    </row>
    <row r="727" spans="9:10" ht="13" x14ac:dyDescent="0.15">
      <c r="I727" s="85"/>
      <c r="J727" s="86"/>
    </row>
    <row r="728" spans="9:10" ht="13" x14ac:dyDescent="0.15">
      <c r="I728" s="85"/>
      <c r="J728" s="86"/>
    </row>
    <row r="729" spans="9:10" ht="13" x14ac:dyDescent="0.15">
      <c r="I729" s="85"/>
      <c r="J729" s="86"/>
    </row>
    <row r="730" spans="9:10" ht="13" x14ac:dyDescent="0.15">
      <c r="I730" s="85"/>
      <c r="J730" s="86"/>
    </row>
    <row r="731" spans="9:10" ht="13" x14ac:dyDescent="0.15">
      <c r="I731" s="85"/>
      <c r="J731" s="86"/>
    </row>
    <row r="732" spans="9:10" ht="13" x14ac:dyDescent="0.15">
      <c r="I732" s="85"/>
      <c r="J732" s="86"/>
    </row>
    <row r="733" spans="9:10" ht="13" x14ac:dyDescent="0.15">
      <c r="I733" s="85"/>
      <c r="J733" s="86"/>
    </row>
    <row r="734" spans="9:10" ht="13" x14ac:dyDescent="0.15">
      <c r="I734" s="85"/>
      <c r="J734" s="86"/>
    </row>
    <row r="735" spans="9:10" ht="13" x14ac:dyDescent="0.15">
      <c r="I735" s="85"/>
      <c r="J735" s="86"/>
    </row>
    <row r="736" spans="9:10" ht="13" x14ac:dyDescent="0.15">
      <c r="I736" s="85"/>
      <c r="J736" s="86"/>
    </row>
    <row r="737" spans="9:10" ht="13" x14ac:dyDescent="0.15">
      <c r="I737" s="85"/>
      <c r="J737" s="86"/>
    </row>
    <row r="738" spans="9:10" ht="13" x14ac:dyDescent="0.15">
      <c r="I738" s="85"/>
      <c r="J738" s="86"/>
    </row>
    <row r="739" spans="9:10" ht="13" x14ac:dyDescent="0.15">
      <c r="I739" s="85"/>
      <c r="J739" s="86"/>
    </row>
    <row r="740" spans="9:10" ht="13" x14ac:dyDescent="0.15">
      <c r="I740" s="85"/>
      <c r="J740" s="86"/>
    </row>
    <row r="741" spans="9:10" ht="13" x14ac:dyDescent="0.15">
      <c r="I741" s="85"/>
      <c r="J741" s="86"/>
    </row>
    <row r="742" spans="9:10" ht="13" x14ac:dyDescent="0.15">
      <c r="I742" s="85"/>
      <c r="J742" s="86"/>
    </row>
    <row r="743" spans="9:10" ht="13" x14ac:dyDescent="0.15">
      <c r="I743" s="85"/>
      <c r="J743" s="86"/>
    </row>
    <row r="744" spans="9:10" ht="13" x14ac:dyDescent="0.15">
      <c r="I744" s="85"/>
      <c r="J744" s="86"/>
    </row>
    <row r="745" spans="9:10" ht="13" x14ac:dyDescent="0.15">
      <c r="I745" s="85"/>
      <c r="J745" s="86"/>
    </row>
    <row r="746" spans="9:10" ht="13" x14ac:dyDescent="0.15">
      <c r="I746" s="85"/>
      <c r="J746" s="86"/>
    </row>
    <row r="747" spans="9:10" ht="13" x14ac:dyDescent="0.15">
      <c r="I747" s="85"/>
      <c r="J747" s="86"/>
    </row>
    <row r="748" spans="9:10" ht="13" x14ac:dyDescent="0.15">
      <c r="I748" s="85"/>
      <c r="J748" s="86"/>
    </row>
    <row r="749" spans="9:10" ht="13" x14ac:dyDescent="0.15">
      <c r="I749" s="85"/>
      <c r="J749" s="86"/>
    </row>
    <row r="750" spans="9:10" ht="13" x14ac:dyDescent="0.15">
      <c r="I750" s="85"/>
      <c r="J750" s="86"/>
    </row>
    <row r="751" spans="9:10" ht="13" x14ac:dyDescent="0.15">
      <c r="I751" s="85"/>
      <c r="J751" s="86"/>
    </row>
    <row r="752" spans="9:10" ht="13" x14ac:dyDescent="0.15">
      <c r="I752" s="85"/>
      <c r="J752" s="86"/>
    </row>
    <row r="753" spans="9:10" ht="13" x14ac:dyDescent="0.15">
      <c r="I753" s="85"/>
      <c r="J753" s="86"/>
    </row>
    <row r="754" spans="9:10" ht="13" x14ac:dyDescent="0.15">
      <c r="I754" s="85"/>
      <c r="J754" s="86"/>
    </row>
    <row r="755" spans="9:10" ht="13" x14ac:dyDescent="0.15">
      <c r="I755" s="85"/>
      <c r="J755" s="86"/>
    </row>
    <row r="756" spans="9:10" ht="13" x14ac:dyDescent="0.15">
      <c r="I756" s="85"/>
      <c r="J756" s="86"/>
    </row>
    <row r="757" spans="9:10" ht="13" x14ac:dyDescent="0.15">
      <c r="I757" s="85"/>
      <c r="J757" s="86"/>
    </row>
    <row r="758" spans="9:10" ht="13" x14ac:dyDescent="0.15">
      <c r="I758" s="85"/>
      <c r="J758" s="86"/>
    </row>
    <row r="759" spans="9:10" ht="13" x14ac:dyDescent="0.15">
      <c r="I759" s="85"/>
      <c r="J759" s="86"/>
    </row>
    <row r="760" spans="9:10" ht="13" x14ac:dyDescent="0.15">
      <c r="I760" s="85"/>
      <c r="J760" s="86"/>
    </row>
    <row r="761" spans="9:10" ht="13" x14ac:dyDescent="0.15">
      <c r="I761" s="85"/>
      <c r="J761" s="86"/>
    </row>
    <row r="762" spans="9:10" ht="13" x14ac:dyDescent="0.15">
      <c r="I762" s="85"/>
      <c r="J762" s="86"/>
    </row>
    <row r="763" spans="9:10" ht="13" x14ac:dyDescent="0.15">
      <c r="I763" s="85"/>
      <c r="J763" s="86"/>
    </row>
    <row r="764" spans="9:10" ht="13" x14ac:dyDescent="0.15">
      <c r="I764" s="85"/>
      <c r="J764" s="86"/>
    </row>
    <row r="765" spans="9:10" ht="13" x14ac:dyDescent="0.15">
      <c r="I765" s="85"/>
      <c r="J765" s="86"/>
    </row>
    <row r="766" spans="9:10" ht="13" x14ac:dyDescent="0.15">
      <c r="I766" s="85"/>
      <c r="J766" s="86"/>
    </row>
    <row r="767" spans="9:10" ht="13" x14ac:dyDescent="0.15">
      <c r="I767" s="85"/>
      <c r="J767" s="86"/>
    </row>
    <row r="768" spans="9:10" ht="13" x14ac:dyDescent="0.15">
      <c r="I768" s="85"/>
      <c r="J768" s="86"/>
    </row>
    <row r="769" spans="9:10" ht="13" x14ac:dyDescent="0.15">
      <c r="I769" s="85"/>
      <c r="J769" s="86"/>
    </row>
    <row r="770" spans="9:10" ht="13" x14ac:dyDescent="0.15">
      <c r="I770" s="85"/>
      <c r="J770" s="86"/>
    </row>
    <row r="771" spans="9:10" ht="13" x14ac:dyDescent="0.15">
      <c r="I771" s="85"/>
      <c r="J771" s="86"/>
    </row>
    <row r="772" spans="9:10" ht="13" x14ac:dyDescent="0.15">
      <c r="I772" s="85"/>
      <c r="J772" s="86"/>
    </row>
    <row r="773" spans="9:10" ht="13" x14ac:dyDescent="0.15">
      <c r="I773" s="85"/>
      <c r="J773" s="86"/>
    </row>
    <row r="774" spans="9:10" ht="13" x14ac:dyDescent="0.15">
      <c r="I774" s="85"/>
      <c r="J774" s="86"/>
    </row>
    <row r="775" spans="9:10" ht="13" x14ac:dyDescent="0.15">
      <c r="I775" s="85"/>
      <c r="J775" s="86"/>
    </row>
    <row r="776" spans="9:10" ht="13" x14ac:dyDescent="0.15">
      <c r="I776" s="85"/>
      <c r="J776" s="86"/>
    </row>
    <row r="777" spans="9:10" ht="13" x14ac:dyDescent="0.15">
      <c r="I777" s="85"/>
      <c r="J777" s="86"/>
    </row>
    <row r="778" spans="9:10" ht="13" x14ac:dyDescent="0.15">
      <c r="I778" s="85"/>
      <c r="J778" s="86"/>
    </row>
    <row r="779" spans="9:10" ht="13" x14ac:dyDescent="0.15">
      <c r="I779" s="85"/>
      <c r="J779" s="86"/>
    </row>
    <row r="780" spans="9:10" ht="13" x14ac:dyDescent="0.15">
      <c r="I780" s="85"/>
      <c r="J780" s="86"/>
    </row>
    <row r="781" spans="9:10" ht="13" x14ac:dyDescent="0.15">
      <c r="I781" s="85"/>
      <c r="J781" s="86"/>
    </row>
    <row r="782" spans="9:10" ht="13" x14ac:dyDescent="0.15">
      <c r="I782" s="85"/>
      <c r="J782" s="86"/>
    </row>
    <row r="783" spans="9:10" ht="13" x14ac:dyDescent="0.15">
      <c r="I783" s="85"/>
      <c r="J783" s="86"/>
    </row>
    <row r="784" spans="9:10" ht="13" x14ac:dyDescent="0.15">
      <c r="I784" s="85"/>
      <c r="J784" s="86"/>
    </row>
    <row r="785" spans="9:10" ht="13" x14ac:dyDescent="0.15">
      <c r="I785" s="85"/>
      <c r="J785" s="86"/>
    </row>
    <row r="786" spans="9:10" ht="13" x14ac:dyDescent="0.15">
      <c r="I786" s="85"/>
      <c r="J786" s="86"/>
    </row>
    <row r="787" spans="9:10" ht="13" x14ac:dyDescent="0.15">
      <c r="I787" s="85"/>
      <c r="J787" s="86"/>
    </row>
    <row r="788" spans="9:10" ht="13" x14ac:dyDescent="0.15">
      <c r="I788" s="85"/>
      <c r="J788" s="86"/>
    </row>
    <row r="789" spans="9:10" ht="13" x14ac:dyDescent="0.15">
      <c r="I789" s="85"/>
      <c r="J789" s="86"/>
    </row>
    <row r="790" spans="9:10" ht="13" x14ac:dyDescent="0.15">
      <c r="I790" s="85"/>
      <c r="J790" s="86"/>
    </row>
    <row r="791" spans="9:10" ht="13" x14ac:dyDescent="0.15">
      <c r="I791" s="85"/>
      <c r="J791" s="86"/>
    </row>
    <row r="792" spans="9:10" ht="13" x14ac:dyDescent="0.15">
      <c r="I792" s="85"/>
      <c r="J792" s="86"/>
    </row>
    <row r="793" spans="9:10" ht="13" x14ac:dyDescent="0.15">
      <c r="I793" s="85"/>
      <c r="J793" s="86"/>
    </row>
    <row r="794" spans="9:10" ht="13" x14ac:dyDescent="0.15">
      <c r="I794" s="85"/>
      <c r="J794" s="86"/>
    </row>
    <row r="795" spans="9:10" ht="13" x14ac:dyDescent="0.15">
      <c r="I795" s="85"/>
      <c r="J795" s="86"/>
    </row>
    <row r="796" spans="9:10" ht="13" x14ac:dyDescent="0.15">
      <c r="I796" s="85"/>
      <c r="J796" s="86"/>
    </row>
    <row r="797" spans="9:10" ht="13" x14ac:dyDescent="0.15">
      <c r="I797" s="85"/>
      <c r="J797" s="86"/>
    </row>
    <row r="798" spans="9:10" ht="13" x14ac:dyDescent="0.15">
      <c r="I798" s="85"/>
      <c r="J798" s="86"/>
    </row>
    <row r="799" spans="9:10" ht="13" x14ac:dyDescent="0.15">
      <c r="I799" s="85"/>
      <c r="J799" s="86"/>
    </row>
    <row r="800" spans="9:10" ht="13" x14ac:dyDescent="0.15">
      <c r="I800" s="85"/>
      <c r="J800" s="86"/>
    </row>
    <row r="801" spans="9:10" ht="13" x14ac:dyDescent="0.15">
      <c r="I801" s="85"/>
      <c r="J801" s="86"/>
    </row>
    <row r="802" spans="9:10" ht="13" x14ac:dyDescent="0.15">
      <c r="I802" s="85"/>
      <c r="J802" s="86"/>
    </row>
    <row r="803" spans="9:10" ht="13" x14ac:dyDescent="0.15">
      <c r="I803" s="85"/>
      <c r="J803" s="86"/>
    </row>
    <row r="804" spans="9:10" ht="13" x14ac:dyDescent="0.15">
      <c r="I804" s="85"/>
      <c r="J804" s="86"/>
    </row>
    <row r="805" spans="9:10" ht="13" x14ac:dyDescent="0.15">
      <c r="I805" s="85"/>
      <c r="J805" s="86"/>
    </row>
    <row r="806" spans="9:10" ht="13" x14ac:dyDescent="0.15">
      <c r="I806" s="85"/>
      <c r="J806" s="86"/>
    </row>
    <row r="807" spans="9:10" ht="13" x14ac:dyDescent="0.15">
      <c r="I807" s="85"/>
      <c r="J807" s="86"/>
    </row>
    <row r="808" spans="9:10" ht="13" x14ac:dyDescent="0.15">
      <c r="I808" s="85"/>
      <c r="J808" s="86"/>
    </row>
    <row r="809" spans="9:10" ht="13" x14ac:dyDescent="0.15">
      <c r="I809" s="85"/>
      <c r="J809" s="86"/>
    </row>
    <row r="810" spans="9:10" ht="13" x14ac:dyDescent="0.15">
      <c r="I810" s="85"/>
      <c r="J810" s="86"/>
    </row>
    <row r="811" spans="9:10" ht="13" x14ac:dyDescent="0.15">
      <c r="I811" s="85"/>
      <c r="J811" s="86"/>
    </row>
    <row r="812" spans="9:10" ht="13" x14ac:dyDescent="0.15">
      <c r="I812" s="85"/>
      <c r="J812" s="86"/>
    </row>
    <row r="813" spans="9:10" ht="13" x14ac:dyDescent="0.15">
      <c r="I813" s="85"/>
      <c r="J813" s="86"/>
    </row>
    <row r="814" spans="9:10" ht="13" x14ac:dyDescent="0.15">
      <c r="I814" s="85"/>
      <c r="J814" s="86"/>
    </row>
    <row r="815" spans="9:10" ht="13" x14ac:dyDescent="0.15">
      <c r="I815" s="85"/>
      <c r="J815" s="86"/>
    </row>
    <row r="816" spans="9:10" ht="13" x14ac:dyDescent="0.15">
      <c r="I816" s="85"/>
      <c r="J816" s="86"/>
    </row>
    <row r="817" spans="9:10" ht="13" x14ac:dyDescent="0.15">
      <c r="I817" s="85"/>
      <c r="J817" s="86"/>
    </row>
    <row r="818" spans="9:10" ht="13" x14ac:dyDescent="0.15">
      <c r="I818" s="85"/>
      <c r="J818" s="86"/>
    </row>
    <row r="819" spans="9:10" ht="13" x14ac:dyDescent="0.15">
      <c r="I819" s="85"/>
      <c r="J819" s="86"/>
    </row>
    <row r="820" spans="9:10" ht="13" x14ac:dyDescent="0.15">
      <c r="I820" s="85"/>
      <c r="J820" s="86"/>
    </row>
    <row r="821" spans="9:10" ht="13" x14ac:dyDescent="0.15">
      <c r="I821" s="85"/>
      <c r="J821" s="86"/>
    </row>
    <row r="822" spans="9:10" ht="13" x14ac:dyDescent="0.15">
      <c r="I822" s="85"/>
      <c r="J822" s="86"/>
    </row>
    <row r="823" spans="9:10" ht="13" x14ac:dyDescent="0.15">
      <c r="I823" s="85"/>
      <c r="J823" s="86"/>
    </row>
    <row r="824" spans="9:10" ht="13" x14ac:dyDescent="0.15">
      <c r="I824" s="85"/>
      <c r="J824" s="86"/>
    </row>
    <row r="825" spans="9:10" ht="13" x14ac:dyDescent="0.15">
      <c r="I825" s="85"/>
      <c r="J825" s="86"/>
    </row>
    <row r="826" spans="9:10" ht="13" x14ac:dyDescent="0.15">
      <c r="I826" s="85"/>
      <c r="J826" s="86"/>
    </row>
    <row r="827" spans="9:10" ht="13" x14ac:dyDescent="0.15">
      <c r="I827" s="85"/>
      <c r="J827" s="86"/>
    </row>
    <row r="828" spans="9:10" ht="13" x14ac:dyDescent="0.15">
      <c r="I828" s="85"/>
      <c r="J828" s="86"/>
    </row>
    <row r="829" spans="9:10" ht="13" x14ac:dyDescent="0.15">
      <c r="I829" s="85"/>
      <c r="J829" s="86"/>
    </row>
    <row r="830" spans="9:10" ht="13" x14ac:dyDescent="0.15">
      <c r="I830" s="85"/>
      <c r="J830" s="86"/>
    </row>
    <row r="831" spans="9:10" ht="13" x14ac:dyDescent="0.15">
      <c r="I831" s="85"/>
      <c r="J831" s="86"/>
    </row>
    <row r="832" spans="9:10" ht="13" x14ac:dyDescent="0.15">
      <c r="I832" s="85"/>
      <c r="J832" s="86"/>
    </row>
    <row r="833" spans="9:10" ht="13" x14ac:dyDescent="0.15">
      <c r="I833" s="85"/>
      <c r="J833" s="86"/>
    </row>
    <row r="834" spans="9:10" ht="13" x14ac:dyDescent="0.15">
      <c r="I834" s="85"/>
      <c r="J834" s="86"/>
    </row>
    <row r="835" spans="9:10" ht="13" x14ac:dyDescent="0.15">
      <c r="I835" s="85"/>
      <c r="J835" s="86"/>
    </row>
    <row r="836" spans="9:10" ht="13" x14ac:dyDescent="0.15">
      <c r="I836" s="85"/>
      <c r="J836" s="86"/>
    </row>
    <row r="837" spans="9:10" ht="13" x14ac:dyDescent="0.15">
      <c r="I837" s="85"/>
      <c r="J837" s="86"/>
    </row>
    <row r="838" spans="9:10" ht="13" x14ac:dyDescent="0.15">
      <c r="I838" s="85"/>
      <c r="J838" s="86"/>
    </row>
    <row r="839" spans="9:10" ht="13" x14ac:dyDescent="0.15">
      <c r="I839" s="85"/>
      <c r="J839" s="86"/>
    </row>
    <row r="840" spans="9:10" ht="13" x14ac:dyDescent="0.15">
      <c r="I840" s="85"/>
      <c r="J840" s="86"/>
    </row>
    <row r="841" spans="9:10" ht="13" x14ac:dyDescent="0.15">
      <c r="I841" s="85"/>
      <c r="J841" s="86"/>
    </row>
    <row r="842" spans="9:10" ht="13" x14ac:dyDescent="0.15">
      <c r="I842" s="85"/>
      <c r="J842" s="86"/>
    </row>
    <row r="843" spans="9:10" ht="13" x14ac:dyDescent="0.15">
      <c r="I843" s="85"/>
      <c r="J843" s="86"/>
    </row>
    <row r="844" spans="9:10" ht="13" x14ac:dyDescent="0.15">
      <c r="I844" s="85"/>
      <c r="J844" s="86"/>
    </row>
    <row r="845" spans="9:10" ht="13" x14ac:dyDescent="0.15">
      <c r="I845" s="85"/>
      <c r="J845" s="86"/>
    </row>
    <row r="846" spans="9:10" ht="13" x14ac:dyDescent="0.15">
      <c r="I846" s="85"/>
      <c r="J846" s="86"/>
    </row>
    <row r="847" spans="9:10" ht="13" x14ac:dyDescent="0.15">
      <c r="I847" s="85"/>
      <c r="J847" s="86"/>
    </row>
    <row r="848" spans="9:10" ht="13" x14ac:dyDescent="0.15">
      <c r="I848" s="85"/>
      <c r="J848" s="86"/>
    </row>
    <row r="849" spans="9:10" ht="13" x14ac:dyDescent="0.15">
      <c r="I849" s="85"/>
      <c r="J849" s="86"/>
    </row>
    <row r="850" spans="9:10" ht="13" x14ac:dyDescent="0.15">
      <c r="I850" s="85"/>
      <c r="J850" s="86"/>
    </row>
    <row r="851" spans="9:10" ht="13" x14ac:dyDescent="0.15">
      <c r="I851" s="85"/>
      <c r="J851" s="86"/>
    </row>
    <row r="852" spans="9:10" ht="13" x14ac:dyDescent="0.15">
      <c r="I852" s="85"/>
      <c r="J852" s="86"/>
    </row>
    <row r="853" spans="9:10" ht="13" x14ac:dyDescent="0.15">
      <c r="I853" s="85"/>
      <c r="J853" s="86"/>
    </row>
    <row r="854" spans="9:10" ht="13" x14ac:dyDescent="0.15">
      <c r="I854" s="85"/>
      <c r="J854" s="86"/>
    </row>
    <row r="855" spans="9:10" ht="13" x14ac:dyDescent="0.15">
      <c r="I855" s="85"/>
      <c r="J855" s="86"/>
    </row>
    <row r="856" spans="9:10" ht="13" x14ac:dyDescent="0.15">
      <c r="I856" s="85"/>
      <c r="J856" s="86"/>
    </row>
    <row r="857" spans="9:10" ht="13" x14ac:dyDescent="0.15">
      <c r="I857" s="85"/>
      <c r="J857" s="86"/>
    </row>
    <row r="858" spans="9:10" ht="13" x14ac:dyDescent="0.15">
      <c r="I858" s="85"/>
      <c r="J858" s="86"/>
    </row>
    <row r="859" spans="9:10" ht="13" x14ac:dyDescent="0.15">
      <c r="I859" s="85"/>
      <c r="J859" s="86"/>
    </row>
    <row r="860" spans="9:10" ht="13" x14ac:dyDescent="0.15">
      <c r="I860" s="85"/>
      <c r="J860" s="86"/>
    </row>
    <row r="861" spans="9:10" ht="13" x14ac:dyDescent="0.15">
      <c r="I861" s="85"/>
      <c r="J861" s="86"/>
    </row>
    <row r="862" spans="9:10" ht="13" x14ac:dyDescent="0.15">
      <c r="I862" s="85"/>
      <c r="J862" s="86"/>
    </row>
    <row r="863" spans="9:10" ht="13" x14ac:dyDescent="0.15">
      <c r="I863" s="85"/>
      <c r="J863" s="86"/>
    </row>
    <row r="864" spans="9:10" ht="13" x14ac:dyDescent="0.15">
      <c r="I864" s="85"/>
      <c r="J864" s="86"/>
    </row>
    <row r="865" spans="9:10" ht="13" x14ac:dyDescent="0.15">
      <c r="I865" s="85"/>
      <c r="J865" s="86"/>
    </row>
    <row r="866" spans="9:10" ht="13" x14ac:dyDescent="0.15">
      <c r="I866" s="85"/>
      <c r="J866" s="86"/>
    </row>
    <row r="867" spans="9:10" ht="13" x14ac:dyDescent="0.15">
      <c r="I867" s="85"/>
      <c r="J867" s="86"/>
    </row>
    <row r="868" spans="9:10" ht="13" x14ac:dyDescent="0.15">
      <c r="I868" s="85"/>
      <c r="J868" s="86"/>
    </row>
    <row r="869" spans="9:10" ht="13" x14ac:dyDescent="0.15">
      <c r="I869" s="85"/>
      <c r="J869" s="86"/>
    </row>
    <row r="870" spans="9:10" ht="13" x14ac:dyDescent="0.15">
      <c r="I870" s="85"/>
      <c r="J870" s="86"/>
    </row>
    <row r="871" spans="9:10" ht="13" x14ac:dyDescent="0.15">
      <c r="I871" s="85"/>
      <c r="J871" s="86"/>
    </row>
    <row r="872" spans="9:10" ht="13" x14ac:dyDescent="0.15">
      <c r="I872" s="85"/>
      <c r="J872" s="86"/>
    </row>
    <row r="873" spans="9:10" ht="13" x14ac:dyDescent="0.15">
      <c r="I873" s="85"/>
      <c r="J873" s="86"/>
    </row>
    <row r="874" spans="9:10" ht="13" x14ac:dyDescent="0.15">
      <c r="I874" s="85"/>
      <c r="J874" s="86"/>
    </row>
    <row r="875" spans="9:10" ht="13" x14ac:dyDescent="0.15">
      <c r="I875" s="85"/>
      <c r="J875" s="86"/>
    </row>
    <row r="876" spans="9:10" ht="13" x14ac:dyDescent="0.15">
      <c r="I876" s="85"/>
      <c r="J876" s="86"/>
    </row>
    <row r="877" spans="9:10" ht="13" x14ac:dyDescent="0.15">
      <c r="I877" s="85"/>
      <c r="J877" s="86"/>
    </row>
    <row r="878" spans="9:10" ht="13" x14ac:dyDescent="0.15">
      <c r="I878" s="85"/>
      <c r="J878" s="86"/>
    </row>
    <row r="879" spans="9:10" ht="13" x14ac:dyDescent="0.15">
      <c r="I879" s="85"/>
      <c r="J879" s="86"/>
    </row>
    <row r="880" spans="9:10" ht="13" x14ac:dyDescent="0.15">
      <c r="I880" s="85"/>
      <c r="J880" s="86"/>
    </row>
    <row r="881" spans="9:10" ht="13" x14ac:dyDescent="0.15">
      <c r="I881" s="85"/>
      <c r="J881" s="86"/>
    </row>
    <row r="882" spans="9:10" ht="13" x14ac:dyDescent="0.15">
      <c r="I882" s="85"/>
      <c r="J882" s="86"/>
    </row>
    <row r="883" spans="9:10" ht="13" x14ac:dyDescent="0.15">
      <c r="I883" s="85"/>
      <c r="J883" s="86"/>
    </row>
    <row r="884" spans="9:10" ht="13" x14ac:dyDescent="0.15">
      <c r="I884" s="85"/>
      <c r="J884" s="86"/>
    </row>
    <row r="885" spans="9:10" ht="13" x14ac:dyDescent="0.15">
      <c r="I885" s="85"/>
      <c r="J885" s="86"/>
    </row>
    <row r="886" spans="9:10" ht="13" x14ac:dyDescent="0.15">
      <c r="I886" s="85"/>
      <c r="J886" s="86"/>
    </row>
    <row r="887" spans="9:10" ht="13" x14ac:dyDescent="0.15">
      <c r="I887" s="85"/>
      <c r="J887" s="86"/>
    </row>
    <row r="888" spans="9:10" ht="13" x14ac:dyDescent="0.15">
      <c r="I888" s="85"/>
      <c r="J888" s="86"/>
    </row>
    <row r="889" spans="9:10" ht="13" x14ac:dyDescent="0.15">
      <c r="I889" s="85"/>
      <c r="J889" s="86"/>
    </row>
    <row r="890" spans="9:10" ht="13" x14ac:dyDescent="0.15">
      <c r="I890" s="85"/>
      <c r="J890" s="86"/>
    </row>
    <row r="891" spans="9:10" ht="13" x14ac:dyDescent="0.15">
      <c r="I891" s="85"/>
      <c r="J891" s="86"/>
    </row>
    <row r="892" spans="9:10" ht="13" x14ac:dyDescent="0.15">
      <c r="I892" s="85"/>
      <c r="J892" s="86"/>
    </row>
    <row r="893" spans="9:10" ht="13" x14ac:dyDescent="0.15">
      <c r="I893" s="85"/>
      <c r="J893" s="86"/>
    </row>
    <row r="894" spans="9:10" ht="13" x14ac:dyDescent="0.15">
      <c r="I894" s="85"/>
      <c r="J894" s="86"/>
    </row>
    <row r="895" spans="9:10" ht="13" x14ac:dyDescent="0.15">
      <c r="I895" s="85"/>
      <c r="J895" s="86"/>
    </row>
    <row r="896" spans="9:10" ht="13" x14ac:dyDescent="0.15">
      <c r="I896" s="85"/>
      <c r="J896" s="86"/>
    </row>
    <row r="897" spans="9:10" ht="13" x14ac:dyDescent="0.15">
      <c r="I897" s="85"/>
      <c r="J897" s="86"/>
    </row>
    <row r="898" spans="9:10" ht="13" x14ac:dyDescent="0.15">
      <c r="I898" s="85"/>
      <c r="J898" s="86"/>
    </row>
    <row r="899" spans="9:10" ht="13" x14ac:dyDescent="0.15">
      <c r="I899" s="85"/>
      <c r="J899" s="86"/>
    </row>
    <row r="900" spans="9:10" ht="13" x14ac:dyDescent="0.15">
      <c r="I900" s="85"/>
      <c r="J900" s="86"/>
    </row>
    <row r="901" spans="9:10" ht="13" x14ac:dyDescent="0.15">
      <c r="I901" s="85"/>
      <c r="J901" s="86"/>
    </row>
    <row r="902" spans="9:10" ht="13" x14ac:dyDescent="0.15">
      <c r="I902" s="85"/>
      <c r="J902" s="86"/>
    </row>
    <row r="903" spans="9:10" ht="13" x14ac:dyDescent="0.15">
      <c r="I903" s="85"/>
      <c r="J903" s="86"/>
    </row>
    <row r="904" spans="9:10" ht="13" x14ac:dyDescent="0.15">
      <c r="I904" s="85"/>
      <c r="J904" s="86"/>
    </row>
    <row r="905" spans="9:10" ht="13" x14ac:dyDescent="0.15">
      <c r="I905" s="85"/>
      <c r="J905" s="86"/>
    </row>
    <row r="906" spans="9:10" ht="13" x14ac:dyDescent="0.15">
      <c r="I906" s="85"/>
      <c r="J906" s="86"/>
    </row>
    <row r="907" spans="9:10" ht="13" x14ac:dyDescent="0.15">
      <c r="I907" s="85"/>
      <c r="J907" s="86"/>
    </row>
    <row r="908" spans="9:10" ht="13" x14ac:dyDescent="0.15">
      <c r="I908" s="85"/>
      <c r="J908" s="86"/>
    </row>
    <row r="909" spans="9:10" ht="13" x14ac:dyDescent="0.15">
      <c r="I909" s="85"/>
      <c r="J909" s="86"/>
    </row>
    <row r="910" spans="9:10" ht="13" x14ac:dyDescent="0.15">
      <c r="I910" s="85"/>
      <c r="J910" s="86"/>
    </row>
    <row r="911" spans="9:10" ht="13" x14ac:dyDescent="0.15">
      <c r="I911" s="85"/>
      <c r="J911" s="86"/>
    </row>
    <row r="912" spans="9:10" ht="13" x14ac:dyDescent="0.15">
      <c r="I912" s="85"/>
      <c r="J912" s="86"/>
    </row>
    <row r="913" spans="9:10" ht="13" x14ac:dyDescent="0.15">
      <c r="I913" s="85"/>
      <c r="J913" s="86"/>
    </row>
    <row r="914" spans="9:10" ht="13" x14ac:dyDescent="0.15">
      <c r="I914" s="85"/>
      <c r="J914" s="86"/>
    </row>
    <row r="915" spans="9:10" ht="13" x14ac:dyDescent="0.15">
      <c r="I915" s="85"/>
      <c r="J915" s="86"/>
    </row>
    <row r="916" spans="9:10" ht="13" x14ac:dyDescent="0.15">
      <c r="I916" s="85"/>
      <c r="J916" s="86"/>
    </row>
    <row r="917" spans="9:10" ht="13" x14ac:dyDescent="0.15">
      <c r="I917" s="85"/>
      <c r="J917" s="86"/>
    </row>
    <row r="918" spans="9:10" ht="13" x14ac:dyDescent="0.15">
      <c r="I918" s="85"/>
      <c r="J918" s="86"/>
    </row>
    <row r="919" spans="9:10" ht="13" x14ac:dyDescent="0.15">
      <c r="I919" s="85"/>
      <c r="J919" s="86"/>
    </row>
    <row r="920" spans="9:10" ht="13" x14ac:dyDescent="0.15">
      <c r="I920" s="85"/>
      <c r="J920" s="86"/>
    </row>
    <row r="921" spans="9:10" ht="13" x14ac:dyDescent="0.15">
      <c r="I921" s="85"/>
      <c r="J921" s="86"/>
    </row>
    <row r="922" spans="9:10" ht="13" x14ac:dyDescent="0.15">
      <c r="I922" s="85"/>
      <c r="J922" s="86"/>
    </row>
    <row r="923" spans="9:10" ht="13" x14ac:dyDescent="0.15">
      <c r="I923" s="85"/>
      <c r="J923" s="86"/>
    </row>
    <row r="924" spans="9:10" ht="13" x14ac:dyDescent="0.15">
      <c r="I924" s="85"/>
      <c r="J924" s="86"/>
    </row>
    <row r="925" spans="9:10" ht="13" x14ac:dyDescent="0.15">
      <c r="I925" s="85"/>
      <c r="J925" s="86"/>
    </row>
    <row r="926" spans="9:10" ht="13" x14ac:dyDescent="0.15">
      <c r="I926" s="85"/>
      <c r="J926" s="86"/>
    </row>
    <row r="927" spans="9:10" ht="13" x14ac:dyDescent="0.15">
      <c r="I927" s="85"/>
      <c r="J927" s="86"/>
    </row>
    <row r="928" spans="9:10" ht="13" x14ac:dyDescent="0.15">
      <c r="I928" s="85"/>
      <c r="J928" s="86"/>
    </row>
    <row r="929" spans="9:10" ht="13" x14ac:dyDescent="0.15">
      <c r="I929" s="85"/>
      <c r="J929" s="86"/>
    </row>
    <row r="930" spans="9:10" ht="13" x14ac:dyDescent="0.15">
      <c r="I930" s="85"/>
      <c r="J930" s="86"/>
    </row>
    <row r="931" spans="9:10" ht="13" x14ac:dyDescent="0.15">
      <c r="I931" s="85"/>
      <c r="J931" s="86"/>
    </row>
    <row r="932" spans="9:10" ht="13" x14ac:dyDescent="0.15">
      <c r="I932" s="85"/>
      <c r="J932" s="86"/>
    </row>
    <row r="933" spans="9:10" ht="13" x14ac:dyDescent="0.15">
      <c r="I933" s="85"/>
      <c r="J933" s="86"/>
    </row>
    <row r="934" spans="9:10" ht="13" x14ac:dyDescent="0.15">
      <c r="I934" s="85"/>
      <c r="J934" s="86"/>
    </row>
    <row r="935" spans="9:10" ht="13" x14ac:dyDescent="0.15">
      <c r="I935" s="85"/>
      <c r="J935" s="86"/>
    </row>
    <row r="936" spans="9:10" ht="13" x14ac:dyDescent="0.15">
      <c r="I936" s="85"/>
      <c r="J936" s="86"/>
    </row>
    <row r="937" spans="9:10" ht="13" x14ac:dyDescent="0.15">
      <c r="I937" s="85"/>
      <c r="J937" s="86"/>
    </row>
    <row r="938" spans="9:10" ht="13" x14ac:dyDescent="0.15">
      <c r="I938" s="85"/>
      <c r="J938" s="86"/>
    </row>
    <row r="939" spans="9:10" ht="13" x14ac:dyDescent="0.15">
      <c r="I939" s="85"/>
      <c r="J939" s="86"/>
    </row>
    <row r="940" spans="9:10" ht="13" x14ac:dyDescent="0.15">
      <c r="I940" s="85"/>
      <c r="J940" s="86"/>
    </row>
    <row r="941" spans="9:10" ht="13" x14ac:dyDescent="0.15">
      <c r="I941" s="85"/>
      <c r="J941" s="86"/>
    </row>
    <row r="942" spans="9:10" ht="13" x14ac:dyDescent="0.15">
      <c r="I942" s="85"/>
      <c r="J942" s="86"/>
    </row>
    <row r="943" spans="9:10" ht="13" x14ac:dyDescent="0.15">
      <c r="I943" s="85"/>
      <c r="J943" s="86"/>
    </row>
    <row r="944" spans="9:10" ht="13" x14ac:dyDescent="0.15">
      <c r="I944" s="85"/>
      <c r="J944" s="86"/>
    </row>
    <row r="945" spans="9:10" ht="13" x14ac:dyDescent="0.15">
      <c r="I945" s="85"/>
      <c r="J945" s="86"/>
    </row>
    <row r="946" spans="9:10" ht="13" x14ac:dyDescent="0.15">
      <c r="I946" s="85"/>
      <c r="J946" s="86"/>
    </row>
    <row r="947" spans="9:10" ht="13" x14ac:dyDescent="0.15">
      <c r="I947" s="85"/>
      <c r="J947" s="86"/>
    </row>
    <row r="948" spans="9:10" ht="13" x14ac:dyDescent="0.15">
      <c r="I948" s="85"/>
      <c r="J948" s="86"/>
    </row>
    <row r="949" spans="9:10" ht="13" x14ac:dyDescent="0.15">
      <c r="I949" s="85"/>
      <c r="J949" s="86"/>
    </row>
    <row r="950" spans="9:10" ht="13" x14ac:dyDescent="0.15">
      <c r="I950" s="85"/>
      <c r="J950" s="86"/>
    </row>
    <row r="951" spans="9:10" ht="13" x14ac:dyDescent="0.15">
      <c r="I951" s="85"/>
      <c r="J951" s="86"/>
    </row>
    <row r="952" spans="9:10" ht="13" x14ac:dyDescent="0.15">
      <c r="I952" s="85"/>
      <c r="J952" s="86"/>
    </row>
    <row r="953" spans="9:10" ht="13" x14ac:dyDescent="0.15">
      <c r="I953" s="85"/>
      <c r="J953" s="86"/>
    </row>
    <row r="954" spans="9:10" ht="13" x14ac:dyDescent="0.15">
      <c r="I954" s="85"/>
      <c r="J954" s="86"/>
    </row>
    <row r="955" spans="9:10" ht="13" x14ac:dyDescent="0.15">
      <c r="I955" s="85"/>
      <c r="J955" s="86"/>
    </row>
    <row r="956" spans="9:10" ht="13" x14ac:dyDescent="0.15">
      <c r="I956" s="85"/>
      <c r="J956" s="86"/>
    </row>
    <row r="957" spans="9:10" ht="13" x14ac:dyDescent="0.15">
      <c r="I957" s="85"/>
      <c r="J957" s="86"/>
    </row>
    <row r="958" spans="9:10" ht="13" x14ac:dyDescent="0.15">
      <c r="I958" s="85"/>
      <c r="J958" s="86"/>
    </row>
    <row r="959" spans="9:10" ht="13" x14ac:dyDescent="0.15">
      <c r="I959" s="85"/>
      <c r="J959" s="86"/>
    </row>
    <row r="960" spans="9:10" ht="13" x14ac:dyDescent="0.15">
      <c r="I960" s="85"/>
      <c r="J960" s="86"/>
    </row>
    <row r="961" spans="9:10" ht="13" x14ac:dyDescent="0.15">
      <c r="I961" s="85"/>
      <c r="J961" s="86"/>
    </row>
    <row r="962" spans="9:10" ht="13" x14ac:dyDescent="0.15">
      <c r="I962" s="85"/>
      <c r="J962" s="86"/>
    </row>
    <row r="963" spans="9:10" ht="13" x14ac:dyDescent="0.15">
      <c r="I963" s="85"/>
      <c r="J963" s="86"/>
    </row>
    <row r="964" spans="9:10" ht="13" x14ac:dyDescent="0.15">
      <c r="I964" s="85"/>
      <c r="J964" s="86"/>
    </row>
    <row r="965" spans="9:10" ht="13" x14ac:dyDescent="0.15">
      <c r="I965" s="85"/>
      <c r="J965" s="86"/>
    </row>
    <row r="966" spans="9:10" ht="13" x14ac:dyDescent="0.15">
      <c r="I966" s="85"/>
      <c r="J966" s="86"/>
    </row>
    <row r="967" spans="9:10" ht="13" x14ac:dyDescent="0.15">
      <c r="I967" s="85"/>
      <c r="J967" s="86"/>
    </row>
    <row r="968" spans="9:10" ht="13" x14ac:dyDescent="0.15">
      <c r="I968" s="85"/>
      <c r="J968" s="86"/>
    </row>
    <row r="969" spans="9:10" ht="13" x14ac:dyDescent="0.15">
      <c r="I969" s="85"/>
      <c r="J969" s="86"/>
    </row>
    <row r="970" spans="9:10" ht="13" x14ac:dyDescent="0.15">
      <c r="I970" s="85"/>
      <c r="J970" s="86"/>
    </row>
    <row r="971" spans="9:10" ht="13" x14ac:dyDescent="0.15">
      <c r="I971" s="85"/>
      <c r="J971" s="86"/>
    </row>
    <row r="972" spans="9:10" ht="13" x14ac:dyDescent="0.15">
      <c r="I972" s="85"/>
      <c r="J972" s="86"/>
    </row>
    <row r="973" spans="9:10" ht="13" x14ac:dyDescent="0.15">
      <c r="I973" s="85"/>
      <c r="J973" s="86"/>
    </row>
    <row r="974" spans="9:10" ht="13" x14ac:dyDescent="0.15">
      <c r="I974" s="85"/>
      <c r="J974" s="86"/>
    </row>
    <row r="975" spans="9:10" ht="13" x14ac:dyDescent="0.15">
      <c r="I975" s="85"/>
      <c r="J975" s="86"/>
    </row>
    <row r="976" spans="9:10" ht="13" x14ac:dyDescent="0.15">
      <c r="I976" s="85"/>
      <c r="J976" s="86"/>
    </row>
    <row r="977" spans="9:10" ht="13" x14ac:dyDescent="0.15">
      <c r="I977" s="85"/>
      <c r="J977" s="86"/>
    </row>
    <row r="978" spans="9:10" ht="13" x14ac:dyDescent="0.15">
      <c r="I978" s="85"/>
      <c r="J978" s="86"/>
    </row>
    <row r="979" spans="9:10" ht="13" x14ac:dyDescent="0.15">
      <c r="I979" s="85"/>
      <c r="J979" s="86"/>
    </row>
    <row r="980" spans="9:10" ht="13" x14ac:dyDescent="0.15">
      <c r="I980" s="85"/>
      <c r="J980" s="86"/>
    </row>
    <row r="981" spans="9:10" ht="13" x14ac:dyDescent="0.15">
      <c r="I981" s="85"/>
      <c r="J981" s="86"/>
    </row>
    <row r="982" spans="9:10" ht="13" x14ac:dyDescent="0.15">
      <c r="I982" s="85"/>
      <c r="J982" s="86"/>
    </row>
    <row r="983" spans="9:10" ht="13" x14ac:dyDescent="0.15">
      <c r="I983" s="85"/>
      <c r="J983" s="86"/>
    </row>
    <row r="984" spans="9:10" ht="13" x14ac:dyDescent="0.15">
      <c r="I984" s="85"/>
      <c r="J984" s="86"/>
    </row>
    <row r="985" spans="9:10" ht="13" x14ac:dyDescent="0.15">
      <c r="I985" s="85"/>
      <c r="J985" s="86"/>
    </row>
    <row r="986" spans="9:10" ht="13" x14ac:dyDescent="0.15">
      <c r="I986" s="85"/>
      <c r="J986" s="86"/>
    </row>
    <row r="987" spans="9:10" ht="13" x14ac:dyDescent="0.15">
      <c r="I987" s="85"/>
      <c r="J987" s="86"/>
    </row>
    <row r="988" spans="9:10" ht="13" x14ac:dyDescent="0.15">
      <c r="I988" s="85"/>
      <c r="J988" s="86"/>
    </row>
    <row r="989" spans="9:10" ht="13" x14ac:dyDescent="0.15">
      <c r="I989" s="85"/>
      <c r="J989" s="86"/>
    </row>
    <row r="990" spans="9:10" ht="13" x14ac:dyDescent="0.15">
      <c r="I990" s="85"/>
      <c r="J990" s="86"/>
    </row>
    <row r="991" spans="9:10" ht="13" x14ac:dyDescent="0.15">
      <c r="I991" s="85"/>
      <c r="J991" s="86"/>
    </row>
    <row r="992" spans="9:10" ht="13" x14ac:dyDescent="0.15">
      <c r="I992" s="85"/>
      <c r="J992" s="86"/>
    </row>
    <row r="993" spans="9:10" ht="13" x14ac:dyDescent="0.15">
      <c r="I993" s="85"/>
      <c r="J993" s="86"/>
    </row>
    <row r="994" spans="9:10" ht="13" x14ac:dyDescent="0.15">
      <c r="I994" s="85"/>
      <c r="J994" s="86"/>
    </row>
    <row r="995" spans="9:10" ht="13" x14ac:dyDescent="0.15">
      <c r="I995" s="85"/>
      <c r="J995" s="86"/>
    </row>
    <row r="996" spans="9:10" ht="13" x14ac:dyDescent="0.15">
      <c r="I996" s="85"/>
      <c r="J996" s="86"/>
    </row>
    <row r="997" spans="9:10" ht="13" x14ac:dyDescent="0.15">
      <c r="I997" s="85"/>
      <c r="J997" s="86"/>
    </row>
    <row r="998" spans="9:10" ht="13" x14ac:dyDescent="0.15">
      <c r="I998" s="85"/>
      <c r="J998" s="86"/>
    </row>
    <row r="999" spans="9:10" ht="13" x14ac:dyDescent="0.15">
      <c r="I999" s="85"/>
      <c r="J999" s="86"/>
    </row>
    <row r="1000" spans="9:10" ht="13" x14ac:dyDescent="0.15">
      <c r="I1000" s="85"/>
      <c r="J1000" s="86"/>
    </row>
    <row r="1001" spans="9:10" ht="13" x14ac:dyDescent="0.15">
      <c r="I1001" s="85"/>
      <c r="J1001" s="86"/>
    </row>
    <row r="1002" spans="9:10" ht="13" x14ac:dyDescent="0.15">
      <c r="I1002" s="85"/>
      <c r="J1002" s="86"/>
    </row>
    <row r="1003" spans="9:10" ht="13" x14ac:dyDescent="0.15">
      <c r="I1003" s="85"/>
      <c r="J1003" s="86"/>
    </row>
    <row r="1004" spans="9:10" ht="13" x14ac:dyDescent="0.15">
      <c r="I1004" s="85"/>
      <c r="J1004" s="86"/>
    </row>
    <row r="1005" spans="9:10" ht="13" x14ac:dyDescent="0.15">
      <c r="I1005" s="85"/>
      <c r="J1005" s="86"/>
    </row>
    <row r="1006" spans="9:10" ht="13" x14ac:dyDescent="0.15">
      <c r="I1006" s="85"/>
      <c r="J1006" s="86"/>
    </row>
    <row r="1007" spans="9:10" ht="13" x14ac:dyDescent="0.15">
      <c r="I1007" s="85"/>
      <c r="J1007" s="86"/>
    </row>
    <row r="1008" spans="9:10" ht="13" x14ac:dyDescent="0.15">
      <c r="I1008" s="85"/>
      <c r="J1008" s="86"/>
    </row>
    <row r="1009" spans="9:10" ht="13" x14ac:dyDescent="0.15">
      <c r="I1009" s="85"/>
      <c r="J1009" s="86"/>
    </row>
    <row r="1010" spans="9:10" ht="13" x14ac:dyDescent="0.15">
      <c r="I1010" s="85"/>
      <c r="J1010" s="86"/>
    </row>
    <row r="1011" spans="9:10" ht="13" x14ac:dyDescent="0.15">
      <c r="I1011" s="85"/>
      <c r="J1011" s="86"/>
    </row>
    <row r="1012" spans="9:10" ht="13" x14ac:dyDescent="0.15">
      <c r="I1012" s="85"/>
      <c r="J1012" s="86"/>
    </row>
    <row r="1013" spans="9:10" ht="13" x14ac:dyDescent="0.15">
      <c r="I1013" s="85"/>
      <c r="J1013" s="86"/>
    </row>
    <row r="1014" spans="9:10" ht="13" x14ac:dyDescent="0.15">
      <c r="I1014" s="85"/>
      <c r="J1014" s="86"/>
    </row>
    <row r="1015" spans="9:10" ht="13" x14ac:dyDescent="0.15">
      <c r="I1015" s="85"/>
      <c r="J1015" s="86"/>
    </row>
    <row r="1016" spans="9:10" ht="13" x14ac:dyDescent="0.15">
      <c r="I1016" s="85"/>
      <c r="J1016" s="86"/>
    </row>
    <row r="1017" spans="9:10" ht="13" x14ac:dyDescent="0.15">
      <c r="I1017" s="85"/>
      <c r="J1017" s="86"/>
    </row>
    <row r="1018" spans="9:10" ht="13" x14ac:dyDescent="0.15">
      <c r="I1018" s="85"/>
      <c r="J1018" s="86"/>
    </row>
    <row r="1019" spans="9:10" ht="13" x14ac:dyDescent="0.15">
      <c r="I1019" s="85"/>
      <c r="J1019" s="86"/>
    </row>
  </sheetData>
  <mergeCells count="996">
    <mergeCell ref="I30:J30"/>
    <mergeCell ref="I31:J31"/>
    <mergeCell ref="I32:J32"/>
    <mergeCell ref="I33:J33"/>
    <mergeCell ref="I34:J34"/>
    <mergeCell ref="I35:J35"/>
    <mergeCell ref="B1:S2"/>
    <mergeCell ref="I3:J3"/>
    <mergeCell ref="B17:O17"/>
    <mergeCell ref="I27:J27"/>
    <mergeCell ref="I28:J28"/>
    <mergeCell ref="I29:J29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90:J90"/>
    <mergeCell ref="I91:J91"/>
    <mergeCell ref="I92:J92"/>
    <mergeCell ref="I93:J93"/>
    <mergeCell ref="I94:J94"/>
    <mergeCell ref="I95:J95"/>
    <mergeCell ref="I84:J84"/>
    <mergeCell ref="I85:J85"/>
    <mergeCell ref="I86:J86"/>
    <mergeCell ref="I87:J87"/>
    <mergeCell ref="I88:J88"/>
    <mergeCell ref="I89:J89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50:J150"/>
    <mergeCell ref="I151:J151"/>
    <mergeCell ref="I152:J152"/>
    <mergeCell ref="I153:J153"/>
    <mergeCell ref="I154:J154"/>
    <mergeCell ref="I155:J155"/>
    <mergeCell ref="I144:J144"/>
    <mergeCell ref="I145:J145"/>
    <mergeCell ref="I146:J146"/>
    <mergeCell ref="I147:J147"/>
    <mergeCell ref="I148:J148"/>
    <mergeCell ref="I149:J149"/>
    <mergeCell ref="I162:J162"/>
    <mergeCell ref="I163:J163"/>
    <mergeCell ref="I164:J164"/>
    <mergeCell ref="I165:J165"/>
    <mergeCell ref="I166:J166"/>
    <mergeCell ref="I167:J167"/>
    <mergeCell ref="I156:J156"/>
    <mergeCell ref="I157:J157"/>
    <mergeCell ref="I158:J158"/>
    <mergeCell ref="I159:J159"/>
    <mergeCell ref="I160:J160"/>
    <mergeCell ref="I161:J161"/>
    <mergeCell ref="I174:J174"/>
    <mergeCell ref="I175:J175"/>
    <mergeCell ref="I176:J176"/>
    <mergeCell ref="I177:J177"/>
    <mergeCell ref="I178:J178"/>
    <mergeCell ref="I179:J179"/>
    <mergeCell ref="I168:J168"/>
    <mergeCell ref="I169:J169"/>
    <mergeCell ref="I170:J170"/>
    <mergeCell ref="I171:J171"/>
    <mergeCell ref="I172:J172"/>
    <mergeCell ref="I173:J173"/>
    <mergeCell ref="I186:J186"/>
    <mergeCell ref="I187:J187"/>
    <mergeCell ref="I188:J188"/>
    <mergeCell ref="I189:J189"/>
    <mergeCell ref="I190:J190"/>
    <mergeCell ref="I191:J191"/>
    <mergeCell ref="I180:J180"/>
    <mergeCell ref="I181:J181"/>
    <mergeCell ref="I182:J182"/>
    <mergeCell ref="I183:J183"/>
    <mergeCell ref="I184:J184"/>
    <mergeCell ref="I185:J185"/>
    <mergeCell ref="I198:J198"/>
    <mergeCell ref="I199:J199"/>
    <mergeCell ref="I200:J200"/>
    <mergeCell ref="I201:J201"/>
    <mergeCell ref="I202:J202"/>
    <mergeCell ref="I203:J203"/>
    <mergeCell ref="I192:J192"/>
    <mergeCell ref="I193:J193"/>
    <mergeCell ref="I194:J194"/>
    <mergeCell ref="I195:J195"/>
    <mergeCell ref="I196:J196"/>
    <mergeCell ref="I197:J197"/>
    <mergeCell ref="I210:J210"/>
    <mergeCell ref="I211:J211"/>
    <mergeCell ref="I212:J212"/>
    <mergeCell ref="I213:J213"/>
    <mergeCell ref="I214:J214"/>
    <mergeCell ref="I215:J215"/>
    <mergeCell ref="I204:J204"/>
    <mergeCell ref="I205:J205"/>
    <mergeCell ref="I206:J206"/>
    <mergeCell ref="I207:J207"/>
    <mergeCell ref="I208:J208"/>
    <mergeCell ref="I209:J209"/>
    <mergeCell ref="I222:J222"/>
    <mergeCell ref="I223:J223"/>
    <mergeCell ref="I224:J224"/>
    <mergeCell ref="I225:J225"/>
    <mergeCell ref="I226:J226"/>
    <mergeCell ref="I227:J227"/>
    <mergeCell ref="I216:J216"/>
    <mergeCell ref="I217:J217"/>
    <mergeCell ref="I218:J218"/>
    <mergeCell ref="I219:J219"/>
    <mergeCell ref="I220:J220"/>
    <mergeCell ref="I221:J221"/>
    <mergeCell ref="I234:J234"/>
    <mergeCell ref="I235:J235"/>
    <mergeCell ref="I236:J236"/>
    <mergeCell ref="I237:J237"/>
    <mergeCell ref="I238:J238"/>
    <mergeCell ref="I239:J239"/>
    <mergeCell ref="I228:J228"/>
    <mergeCell ref="I229:J229"/>
    <mergeCell ref="I230:J230"/>
    <mergeCell ref="I231:J231"/>
    <mergeCell ref="I232:J232"/>
    <mergeCell ref="I233:J233"/>
    <mergeCell ref="I246:J246"/>
    <mergeCell ref="I247:J247"/>
    <mergeCell ref="I248:J248"/>
    <mergeCell ref="I249:J249"/>
    <mergeCell ref="I250:J250"/>
    <mergeCell ref="I251:J251"/>
    <mergeCell ref="I240:J240"/>
    <mergeCell ref="I241:J241"/>
    <mergeCell ref="I242:J242"/>
    <mergeCell ref="I243:J243"/>
    <mergeCell ref="I244:J244"/>
    <mergeCell ref="I245:J245"/>
    <mergeCell ref="I258:J258"/>
    <mergeCell ref="I259:J259"/>
    <mergeCell ref="I260:J260"/>
    <mergeCell ref="I261:J261"/>
    <mergeCell ref="I262:J262"/>
    <mergeCell ref="I263:J263"/>
    <mergeCell ref="I252:J252"/>
    <mergeCell ref="I253:J253"/>
    <mergeCell ref="I254:J254"/>
    <mergeCell ref="I255:J255"/>
    <mergeCell ref="I256:J256"/>
    <mergeCell ref="I257:J257"/>
    <mergeCell ref="I270:J270"/>
    <mergeCell ref="I271:J271"/>
    <mergeCell ref="I272:J272"/>
    <mergeCell ref="I273:J273"/>
    <mergeCell ref="I274:J274"/>
    <mergeCell ref="I275:J275"/>
    <mergeCell ref="I264:J264"/>
    <mergeCell ref="I265:J265"/>
    <mergeCell ref="I266:J266"/>
    <mergeCell ref="I267:J267"/>
    <mergeCell ref="I268:J268"/>
    <mergeCell ref="I269:J269"/>
    <mergeCell ref="I282:J282"/>
    <mergeCell ref="I283:J283"/>
    <mergeCell ref="I284:J284"/>
    <mergeCell ref="I285:J285"/>
    <mergeCell ref="I286:J286"/>
    <mergeCell ref="I287:J287"/>
    <mergeCell ref="I276:J276"/>
    <mergeCell ref="I277:J277"/>
    <mergeCell ref="I278:J278"/>
    <mergeCell ref="I279:J279"/>
    <mergeCell ref="I280:J280"/>
    <mergeCell ref="I281:J281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06:J306"/>
    <mergeCell ref="I307:J307"/>
    <mergeCell ref="I308:J308"/>
    <mergeCell ref="I309:J309"/>
    <mergeCell ref="I310:J310"/>
    <mergeCell ref="I311:J311"/>
    <mergeCell ref="I300:J300"/>
    <mergeCell ref="I301:J301"/>
    <mergeCell ref="I302:J302"/>
    <mergeCell ref="I303:J303"/>
    <mergeCell ref="I304:J304"/>
    <mergeCell ref="I305:J305"/>
    <mergeCell ref="I318:J318"/>
    <mergeCell ref="I319:J319"/>
    <mergeCell ref="I320:J320"/>
    <mergeCell ref="I321:J321"/>
    <mergeCell ref="I322:J322"/>
    <mergeCell ref="I323:J323"/>
    <mergeCell ref="I312:J312"/>
    <mergeCell ref="I313:J313"/>
    <mergeCell ref="I314:J314"/>
    <mergeCell ref="I315:J315"/>
    <mergeCell ref="I316:J316"/>
    <mergeCell ref="I317:J317"/>
    <mergeCell ref="I330:J330"/>
    <mergeCell ref="I331:J331"/>
    <mergeCell ref="I332:J332"/>
    <mergeCell ref="I333:J333"/>
    <mergeCell ref="I334:J334"/>
    <mergeCell ref="I335:J335"/>
    <mergeCell ref="I324:J324"/>
    <mergeCell ref="I325:J325"/>
    <mergeCell ref="I326:J326"/>
    <mergeCell ref="I327:J327"/>
    <mergeCell ref="I328:J328"/>
    <mergeCell ref="I329:J329"/>
    <mergeCell ref="I342:J342"/>
    <mergeCell ref="I343:J343"/>
    <mergeCell ref="I344:J344"/>
    <mergeCell ref="I345:J345"/>
    <mergeCell ref="I346:J346"/>
    <mergeCell ref="I347:J347"/>
    <mergeCell ref="I336:J336"/>
    <mergeCell ref="I337:J337"/>
    <mergeCell ref="I338:J338"/>
    <mergeCell ref="I339:J339"/>
    <mergeCell ref="I340:J340"/>
    <mergeCell ref="I341:J341"/>
    <mergeCell ref="I354:J354"/>
    <mergeCell ref="I355:J355"/>
    <mergeCell ref="I356:J356"/>
    <mergeCell ref="I357:J357"/>
    <mergeCell ref="I358:J358"/>
    <mergeCell ref="I359:J359"/>
    <mergeCell ref="I348:J348"/>
    <mergeCell ref="I349:J349"/>
    <mergeCell ref="I350:J350"/>
    <mergeCell ref="I351:J351"/>
    <mergeCell ref="I352:J352"/>
    <mergeCell ref="I353:J353"/>
    <mergeCell ref="I366:J366"/>
    <mergeCell ref="I367:J367"/>
    <mergeCell ref="I368:J368"/>
    <mergeCell ref="I369:J369"/>
    <mergeCell ref="I370:J370"/>
    <mergeCell ref="I371:J371"/>
    <mergeCell ref="I360:J360"/>
    <mergeCell ref="I361:J361"/>
    <mergeCell ref="I362:J362"/>
    <mergeCell ref="I363:J363"/>
    <mergeCell ref="I364:J364"/>
    <mergeCell ref="I365:J365"/>
    <mergeCell ref="I378:J378"/>
    <mergeCell ref="I379:J379"/>
    <mergeCell ref="I380:J380"/>
    <mergeCell ref="I381:J381"/>
    <mergeCell ref="I382:J382"/>
    <mergeCell ref="I383:J383"/>
    <mergeCell ref="I372:J372"/>
    <mergeCell ref="I373:J373"/>
    <mergeCell ref="I374:J374"/>
    <mergeCell ref="I375:J375"/>
    <mergeCell ref="I376:J376"/>
    <mergeCell ref="I377:J377"/>
    <mergeCell ref="I390:J390"/>
    <mergeCell ref="I391:J391"/>
    <mergeCell ref="I392:J392"/>
    <mergeCell ref="I393:J393"/>
    <mergeCell ref="I394:J394"/>
    <mergeCell ref="I395:J395"/>
    <mergeCell ref="I384:J384"/>
    <mergeCell ref="I385:J385"/>
    <mergeCell ref="I386:J386"/>
    <mergeCell ref="I387:J387"/>
    <mergeCell ref="I388:J388"/>
    <mergeCell ref="I389:J389"/>
    <mergeCell ref="I402:J402"/>
    <mergeCell ref="I403:J403"/>
    <mergeCell ref="I404:J404"/>
    <mergeCell ref="I405:J405"/>
    <mergeCell ref="I406:J406"/>
    <mergeCell ref="I407:J407"/>
    <mergeCell ref="I396:J396"/>
    <mergeCell ref="I397:J397"/>
    <mergeCell ref="I398:J398"/>
    <mergeCell ref="I399:J399"/>
    <mergeCell ref="I400:J400"/>
    <mergeCell ref="I401:J401"/>
    <mergeCell ref="I414:J414"/>
    <mergeCell ref="I415:J415"/>
    <mergeCell ref="I416:J416"/>
    <mergeCell ref="I417:J417"/>
    <mergeCell ref="I418:J418"/>
    <mergeCell ref="I419:J419"/>
    <mergeCell ref="I408:J408"/>
    <mergeCell ref="I409:J409"/>
    <mergeCell ref="I410:J410"/>
    <mergeCell ref="I411:J411"/>
    <mergeCell ref="I412:J412"/>
    <mergeCell ref="I413:J413"/>
    <mergeCell ref="I426:J426"/>
    <mergeCell ref="I427:J427"/>
    <mergeCell ref="I428:J428"/>
    <mergeCell ref="I429:J429"/>
    <mergeCell ref="I430:J430"/>
    <mergeCell ref="I431:J431"/>
    <mergeCell ref="I420:J420"/>
    <mergeCell ref="I421:J421"/>
    <mergeCell ref="I422:J422"/>
    <mergeCell ref="I423:J423"/>
    <mergeCell ref="I424:J424"/>
    <mergeCell ref="I425:J425"/>
    <mergeCell ref="I438:J438"/>
    <mergeCell ref="I439:J439"/>
    <mergeCell ref="I440:J440"/>
    <mergeCell ref="I441:J441"/>
    <mergeCell ref="I442:J442"/>
    <mergeCell ref="I443:J443"/>
    <mergeCell ref="I432:J432"/>
    <mergeCell ref="I433:J433"/>
    <mergeCell ref="I434:J434"/>
    <mergeCell ref="I435:J435"/>
    <mergeCell ref="I436:J436"/>
    <mergeCell ref="I437:J437"/>
    <mergeCell ref="I450:J450"/>
    <mergeCell ref="I451:J451"/>
    <mergeCell ref="I452:J452"/>
    <mergeCell ref="I453:J453"/>
    <mergeCell ref="I454:J454"/>
    <mergeCell ref="I455:J455"/>
    <mergeCell ref="I444:J444"/>
    <mergeCell ref="I445:J445"/>
    <mergeCell ref="I446:J446"/>
    <mergeCell ref="I447:J447"/>
    <mergeCell ref="I448:J448"/>
    <mergeCell ref="I449:J449"/>
    <mergeCell ref="I462:J462"/>
    <mergeCell ref="I463:J463"/>
    <mergeCell ref="I464:J464"/>
    <mergeCell ref="I465:J465"/>
    <mergeCell ref="I466:J466"/>
    <mergeCell ref="I467:J467"/>
    <mergeCell ref="I456:J456"/>
    <mergeCell ref="I457:J457"/>
    <mergeCell ref="I458:J458"/>
    <mergeCell ref="I459:J459"/>
    <mergeCell ref="I460:J460"/>
    <mergeCell ref="I461:J461"/>
    <mergeCell ref="I474:J474"/>
    <mergeCell ref="I475:J475"/>
    <mergeCell ref="I476:J476"/>
    <mergeCell ref="I477:J477"/>
    <mergeCell ref="I478:J478"/>
    <mergeCell ref="I479:J479"/>
    <mergeCell ref="I468:J468"/>
    <mergeCell ref="I469:J469"/>
    <mergeCell ref="I470:J470"/>
    <mergeCell ref="I471:J471"/>
    <mergeCell ref="I472:J472"/>
    <mergeCell ref="I473:J473"/>
    <mergeCell ref="I486:J486"/>
    <mergeCell ref="I487:J487"/>
    <mergeCell ref="I488:J488"/>
    <mergeCell ref="I489:J489"/>
    <mergeCell ref="I490:J490"/>
    <mergeCell ref="I491:J491"/>
    <mergeCell ref="I480:J480"/>
    <mergeCell ref="I481:J481"/>
    <mergeCell ref="I482:J482"/>
    <mergeCell ref="I483:J483"/>
    <mergeCell ref="I484:J484"/>
    <mergeCell ref="I485:J485"/>
    <mergeCell ref="I498:J498"/>
    <mergeCell ref="I499:J499"/>
    <mergeCell ref="I500:J500"/>
    <mergeCell ref="I501:J501"/>
    <mergeCell ref="I502:J502"/>
    <mergeCell ref="I503:J503"/>
    <mergeCell ref="I492:J492"/>
    <mergeCell ref="I493:J493"/>
    <mergeCell ref="I494:J494"/>
    <mergeCell ref="I495:J495"/>
    <mergeCell ref="I496:J496"/>
    <mergeCell ref="I497:J497"/>
    <mergeCell ref="I510:J510"/>
    <mergeCell ref="I511:J511"/>
    <mergeCell ref="I512:J512"/>
    <mergeCell ref="I513:J513"/>
    <mergeCell ref="I514:J514"/>
    <mergeCell ref="I515:J515"/>
    <mergeCell ref="I504:J504"/>
    <mergeCell ref="I505:J505"/>
    <mergeCell ref="I506:J506"/>
    <mergeCell ref="I507:J507"/>
    <mergeCell ref="I508:J508"/>
    <mergeCell ref="I509:J509"/>
    <mergeCell ref="I522:J522"/>
    <mergeCell ref="I523:J523"/>
    <mergeCell ref="I524:J524"/>
    <mergeCell ref="I525:J525"/>
    <mergeCell ref="I526:J526"/>
    <mergeCell ref="I527:J527"/>
    <mergeCell ref="I516:J516"/>
    <mergeCell ref="I517:J517"/>
    <mergeCell ref="I518:J518"/>
    <mergeCell ref="I519:J519"/>
    <mergeCell ref="I520:J520"/>
    <mergeCell ref="I521:J521"/>
    <mergeCell ref="I534:J534"/>
    <mergeCell ref="I535:J535"/>
    <mergeCell ref="I536:J536"/>
    <mergeCell ref="I537:J537"/>
    <mergeCell ref="I538:J538"/>
    <mergeCell ref="I539:J539"/>
    <mergeCell ref="I528:J528"/>
    <mergeCell ref="I529:J529"/>
    <mergeCell ref="I530:J530"/>
    <mergeCell ref="I531:J531"/>
    <mergeCell ref="I532:J532"/>
    <mergeCell ref="I533:J533"/>
    <mergeCell ref="I546:J546"/>
    <mergeCell ref="I547:J547"/>
    <mergeCell ref="I548:J548"/>
    <mergeCell ref="I549:J549"/>
    <mergeCell ref="I550:J550"/>
    <mergeCell ref="I551:J551"/>
    <mergeCell ref="I540:J540"/>
    <mergeCell ref="I541:J541"/>
    <mergeCell ref="I542:J542"/>
    <mergeCell ref="I543:J543"/>
    <mergeCell ref="I544:J544"/>
    <mergeCell ref="I545:J545"/>
    <mergeCell ref="I558:J558"/>
    <mergeCell ref="I559:J559"/>
    <mergeCell ref="I560:J560"/>
    <mergeCell ref="I561:J561"/>
    <mergeCell ref="I562:J562"/>
    <mergeCell ref="I563:J563"/>
    <mergeCell ref="I552:J552"/>
    <mergeCell ref="I553:J553"/>
    <mergeCell ref="I554:J554"/>
    <mergeCell ref="I555:J555"/>
    <mergeCell ref="I556:J556"/>
    <mergeCell ref="I557:J557"/>
    <mergeCell ref="I570:J570"/>
    <mergeCell ref="I571:J571"/>
    <mergeCell ref="I572:J572"/>
    <mergeCell ref="I573:J573"/>
    <mergeCell ref="I574:J574"/>
    <mergeCell ref="I575:J575"/>
    <mergeCell ref="I564:J564"/>
    <mergeCell ref="I565:J565"/>
    <mergeCell ref="I566:J566"/>
    <mergeCell ref="I567:J567"/>
    <mergeCell ref="I568:J568"/>
    <mergeCell ref="I569:J569"/>
    <mergeCell ref="I582:J582"/>
    <mergeCell ref="I583:J583"/>
    <mergeCell ref="I584:J584"/>
    <mergeCell ref="I585:J585"/>
    <mergeCell ref="I586:J586"/>
    <mergeCell ref="I587:J587"/>
    <mergeCell ref="I576:J576"/>
    <mergeCell ref="I577:J577"/>
    <mergeCell ref="I578:J578"/>
    <mergeCell ref="I579:J579"/>
    <mergeCell ref="I580:J580"/>
    <mergeCell ref="I581:J581"/>
    <mergeCell ref="I594:J594"/>
    <mergeCell ref="I595:J595"/>
    <mergeCell ref="I596:J596"/>
    <mergeCell ref="I597:J597"/>
    <mergeCell ref="I598:J598"/>
    <mergeCell ref="I599:J599"/>
    <mergeCell ref="I588:J588"/>
    <mergeCell ref="I589:J589"/>
    <mergeCell ref="I590:J590"/>
    <mergeCell ref="I591:J591"/>
    <mergeCell ref="I592:J592"/>
    <mergeCell ref="I593:J593"/>
    <mergeCell ref="I606:J606"/>
    <mergeCell ref="I607:J607"/>
    <mergeCell ref="I608:J608"/>
    <mergeCell ref="I609:J609"/>
    <mergeCell ref="I610:J610"/>
    <mergeCell ref="I611:J611"/>
    <mergeCell ref="I600:J600"/>
    <mergeCell ref="I601:J601"/>
    <mergeCell ref="I602:J602"/>
    <mergeCell ref="I603:J603"/>
    <mergeCell ref="I604:J604"/>
    <mergeCell ref="I605:J605"/>
    <mergeCell ref="I618:J618"/>
    <mergeCell ref="I619:J619"/>
    <mergeCell ref="I620:J620"/>
    <mergeCell ref="I621:J621"/>
    <mergeCell ref="I622:J622"/>
    <mergeCell ref="I623:J623"/>
    <mergeCell ref="I612:J612"/>
    <mergeCell ref="I613:J613"/>
    <mergeCell ref="I614:J614"/>
    <mergeCell ref="I615:J615"/>
    <mergeCell ref="I616:J616"/>
    <mergeCell ref="I617:J617"/>
    <mergeCell ref="I630:J630"/>
    <mergeCell ref="I631:J631"/>
    <mergeCell ref="I632:J632"/>
    <mergeCell ref="I633:J633"/>
    <mergeCell ref="I634:J634"/>
    <mergeCell ref="I635:J635"/>
    <mergeCell ref="I624:J624"/>
    <mergeCell ref="I625:J625"/>
    <mergeCell ref="I626:J626"/>
    <mergeCell ref="I627:J627"/>
    <mergeCell ref="I628:J628"/>
    <mergeCell ref="I629:J629"/>
    <mergeCell ref="I642:J642"/>
    <mergeCell ref="I643:J643"/>
    <mergeCell ref="I644:J644"/>
    <mergeCell ref="I645:J645"/>
    <mergeCell ref="I646:J646"/>
    <mergeCell ref="I647:J647"/>
    <mergeCell ref="I636:J636"/>
    <mergeCell ref="I637:J637"/>
    <mergeCell ref="I638:J638"/>
    <mergeCell ref="I639:J639"/>
    <mergeCell ref="I640:J640"/>
    <mergeCell ref="I641:J641"/>
    <mergeCell ref="I654:J654"/>
    <mergeCell ref="I655:J655"/>
    <mergeCell ref="I656:J656"/>
    <mergeCell ref="I657:J657"/>
    <mergeCell ref="I658:J658"/>
    <mergeCell ref="I659:J659"/>
    <mergeCell ref="I648:J648"/>
    <mergeCell ref="I649:J649"/>
    <mergeCell ref="I650:J650"/>
    <mergeCell ref="I651:J651"/>
    <mergeCell ref="I652:J652"/>
    <mergeCell ref="I653:J653"/>
    <mergeCell ref="I666:J666"/>
    <mergeCell ref="I667:J667"/>
    <mergeCell ref="I668:J668"/>
    <mergeCell ref="I669:J669"/>
    <mergeCell ref="I670:J670"/>
    <mergeCell ref="I671:J671"/>
    <mergeCell ref="I660:J660"/>
    <mergeCell ref="I661:J661"/>
    <mergeCell ref="I662:J662"/>
    <mergeCell ref="I663:J663"/>
    <mergeCell ref="I664:J664"/>
    <mergeCell ref="I665:J665"/>
    <mergeCell ref="I678:J678"/>
    <mergeCell ref="I679:J679"/>
    <mergeCell ref="I680:J680"/>
    <mergeCell ref="I681:J681"/>
    <mergeCell ref="I682:J682"/>
    <mergeCell ref="I683:J683"/>
    <mergeCell ref="I672:J672"/>
    <mergeCell ref="I673:J673"/>
    <mergeCell ref="I674:J674"/>
    <mergeCell ref="I675:J675"/>
    <mergeCell ref="I676:J676"/>
    <mergeCell ref="I677:J677"/>
    <mergeCell ref="I690:J690"/>
    <mergeCell ref="I691:J691"/>
    <mergeCell ref="I692:J692"/>
    <mergeCell ref="I693:J693"/>
    <mergeCell ref="I694:J694"/>
    <mergeCell ref="I695:J695"/>
    <mergeCell ref="I684:J684"/>
    <mergeCell ref="I685:J685"/>
    <mergeCell ref="I686:J686"/>
    <mergeCell ref="I687:J687"/>
    <mergeCell ref="I688:J688"/>
    <mergeCell ref="I689:J689"/>
    <mergeCell ref="I702:J702"/>
    <mergeCell ref="I703:J703"/>
    <mergeCell ref="I704:J704"/>
    <mergeCell ref="I705:J705"/>
    <mergeCell ref="I706:J706"/>
    <mergeCell ref="I707:J707"/>
    <mergeCell ref="I696:J696"/>
    <mergeCell ref="I697:J697"/>
    <mergeCell ref="I698:J698"/>
    <mergeCell ref="I699:J699"/>
    <mergeCell ref="I700:J700"/>
    <mergeCell ref="I701:J701"/>
    <mergeCell ref="I714:J714"/>
    <mergeCell ref="I715:J715"/>
    <mergeCell ref="I716:J716"/>
    <mergeCell ref="I717:J717"/>
    <mergeCell ref="I718:J718"/>
    <mergeCell ref="I719:J719"/>
    <mergeCell ref="I708:J708"/>
    <mergeCell ref="I709:J709"/>
    <mergeCell ref="I710:J710"/>
    <mergeCell ref="I711:J711"/>
    <mergeCell ref="I712:J712"/>
    <mergeCell ref="I713:J713"/>
    <mergeCell ref="I726:J726"/>
    <mergeCell ref="I727:J727"/>
    <mergeCell ref="I728:J728"/>
    <mergeCell ref="I729:J729"/>
    <mergeCell ref="I730:J730"/>
    <mergeCell ref="I731:J731"/>
    <mergeCell ref="I720:J720"/>
    <mergeCell ref="I721:J721"/>
    <mergeCell ref="I722:J722"/>
    <mergeCell ref="I723:J723"/>
    <mergeCell ref="I724:J724"/>
    <mergeCell ref="I725:J725"/>
    <mergeCell ref="I738:J738"/>
    <mergeCell ref="I739:J739"/>
    <mergeCell ref="I740:J740"/>
    <mergeCell ref="I741:J741"/>
    <mergeCell ref="I742:J742"/>
    <mergeCell ref="I743:J743"/>
    <mergeCell ref="I732:J732"/>
    <mergeCell ref="I733:J733"/>
    <mergeCell ref="I734:J734"/>
    <mergeCell ref="I735:J735"/>
    <mergeCell ref="I736:J736"/>
    <mergeCell ref="I737:J737"/>
    <mergeCell ref="I750:J750"/>
    <mergeCell ref="I751:J751"/>
    <mergeCell ref="I752:J752"/>
    <mergeCell ref="I753:J753"/>
    <mergeCell ref="I754:J754"/>
    <mergeCell ref="I755:J755"/>
    <mergeCell ref="I744:J744"/>
    <mergeCell ref="I745:J745"/>
    <mergeCell ref="I746:J746"/>
    <mergeCell ref="I747:J747"/>
    <mergeCell ref="I748:J748"/>
    <mergeCell ref="I749:J749"/>
    <mergeCell ref="I762:J762"/>
    <mergeCell ref="I763:J763"/>
    <mergeCell ref="I764:J764"/>
    <mergeCell ref="I765:J765"/>
    <mergeCell ref="I766:J766"/>
    <mergeCell ref="I767:J767"/>
    <mergeCell ref="I756:J756"/>
    <mergeCell ref="I757:J757"/>
    <mergeCell ref="I758:J758"/>
    <mergeCell ref="I759:J759"/>
    <mergeCell ref="I760:J760"/>
    <mergeCell ref="I761:J761"/>
    <mergeCell ref="I774:J774"/>
    <mergeCell ref="I775:J775"/>
    <mergeCell ref="I776:J776"/>
    <mergeCell ref="I777:J777"/>
    <mergeCell ref="I778:J778"/>
    <mergeCell ref="I779:J779"/>
    <mergeCell ref="I768:J768"/>
    <mergeCell ref="I769:J769"/>
    <mergeCell ref="I770:J770"/>
    <mergeCell ref="I771:J771"/>
    <mergeCell ref="I772:J772"/>
    <mergeCell ref="I773:J773"/>
    <mergeCell ref="I786:J786"/>
    <mergeCell ref="I787:J787"/>
    <mergeCell ref="I788:J788"/>
    <mergeCell ref="I789:J789"/>
    <mergeCell ref="I790:J790"/>
    <mergeCell ref="I791:J791"/>
    <mergeCell ref="I780:J780"/>
    <mergeCell ref="I781:J781"/>
    <mergeCell ref="I782:J782"/>
    <mergeCell ref="I783:J783"/>
    <mergeCell ref="I784:J784"/>
    <mergeCell ref="I785:J785"/>
    <mergeCell ref="I798:J798"/>
    <mergeCell ref="I799:J799"/>
    <mergeCell ref="I800:J800"/>
    <mergeCell ref="I801:J801"/>
    <mergeCell ref="I802:J802"/>
    <mergeCell ref="I803:J803"/>
    <mergeCell ref="I792:J792"/>
    <mergeCell ref="I793:J793"/>
    <mergeCell ref="I794:J794"/>
    <mergeCell ref="I795:J795"/>
    <mergeCell ref="I796:J796"/>
    <mergeCell ref="I797:J797"/>
    <mergeCell ref="I810:J810"/>
    <mergeCell ref="I811:J811"/>
    <mergeCell ref="I812:J812"/>
    <mergeCell ref="I813:J813"/>
    <mergeCell ref="I814:J814"/>
    <mergeCell ref="I815:J815"/>
    <mergeCell ref="I804:J804"/>
    <mergeCell ref="I805:J805"/>
    <mergeCell ref="I806:J806"/>
    <mergeCell ref="I807:J807"/>
    <mergeCell ref="I808:J808"/>
    <mergeCell ref="I809:J809"/>
    <mergeCell ref="I822:J822"/>
    <mergeCell ref="I823:J823"/>
    <mergeCell ref="I824:J824"/>
    <mergeCell ref="I825:J825"/>
    <mergeCell ref="I826:J826"/>
    <mergeCell ref="I827:J827"/>
    <mergeCell ref="I816:J816"/>
    <mergeCell ref="I817:J817"/>
    <mergeCell ref="I818:J818"/>
    <mergeCell ref="I819:J819"/>
    <mergeCell ref="I820:J820"/>
    <mergeCell ref="I821:J821"/>
    <mergeCell ref="I834:J834"/>
    <mergeCell ref="I835:J835"/>
    <mergeCell ref="I836:J836"/>
    <mergeCell ref="I837:J837"/>
    <mergeCell ref="I838:J838"/>
    <mergeCell ref="I839:J839"/>
    <mergeCell ref="I828:J828"/>
    <mergeCell ref="I829:J829"/>
    <mergeCell ref="I830:J830"/>
    <mergeCell ref="I831:J831"/>
    <mergeCell ref="I832:J832"/>
    <mergeCell ref="I833:J833"/>
    <mergeCell ref="I846:J846"/>
    <mergeCell ref="I847:J847"/>
    <mergeCell ref="I848:J848"/>
    <mergeCell ref="I849:J849"/>
    <mergeCell ref="I850:J850"/>
    <mergeCell ref="I851:J851"/>
    <mergeCell ref="I840:J840"/>
    <mergeCell ref="I841:J841"/>
    <mergeCell ref="I842:J842"/>
    <mergeCell ref="I843:J843"/>
    <mergeCell ref="I844:J844"/>
    <mergeCell ref="I845:J845"/>
    <mergeCell ref="I858:J858"/>
    <mergeCell ref="I859:J859"/>
    <mergeCell ref="I860:J860"/>
    <mergeCell ref="I861:J861"/>
    <mergeCell ref="I862:J862"/>
    <mergeCell ref="I863:J863"/>
    <mergeCell ref="I852:J852"/>
    <mergeCell ref="I853:J853"/>
    <mergeCell ref="I854:J854"/>
    <mergeCell ref="I855:J855"/>
    <mergeCell ref="I856:J856"/>
    <mergeCell ref="I857:J857"/>
    <mergeCell ref="I870:J870"/>
    <mergeCell ref="I871:J871"/>
    <mergeCell ref="I872:J872"/>
    <mergeCell ref="I873:J873"/>
    <mergeCell ref="I874:J874"/>
    <mergeCell ref="I875:J875"/>
    <mergeCell ref="I864:J864"/>
    <mergeCell ref="I865:J865"/>
    <mergeCell ref="I866:J866"/>
    <mergeCell ref="I867:J867"/>
    <mergeCell ref="I868:J868"/>
    <mergeCell ref="I869:J869"/>
    <mergeCell ref="I882:J882"/>
    <mergeCell ref="I883:J883"/>
    <mergeCell ref="I884:J884"/>
    <mergeCell ref="I885:J885"/>
    <mergeCell ref="I886:J886"/>
    <mergeCell ref="I887:J887"/>
    <mergeCell ref="I876:J876"/>
    <mergeCell ref="I877:J877"/>
    <mergeCell ref="I878:J878"/>
    <mergeCell ref="I879:J879"/>
    <mergeCell ref="I880:J880"/>
    <mergeCell ref="I881:J881"/>
    <mergeCell ref="I894:J894"/>
    <mergeCell ref="I895:J895"/>
    <mergeCell ref="I896:J896"/>
    <mergeCell ref="I897:J897"/>
    <mergeCell ref="I898:J898"/>
    <mergeCell ref="I899:J899"/>
    <mergeCell ref="I888:J888"/>
    <mergeCell ref="I889:J889"/>
    <mergeCell ref="I890:J890"/>
    <mergeCell ref="I891:J891"/>
    <mergeCell ref="I892:J892"/>
    <mergeCell ref="I893:J893"/>
    <mergeCell ref="I906:J906"/>
    <mergeCell ref="I907:J907"/>
    <mergeCell ref="I908:J908"/>
    <mergeCell ref="I909:J909"/>
    <mergeCell ref="I910:J910"/>
    <mergeCell ref="I911:J911"/>
    <mergeCell ref="I900:J900"/>
    <mergeCell ref="I901:J901"/>
    <mergeCell ref="I902:J902"/>
    <mergeCell ref="I903:J903"/>
    <mergeCell ref="I904:J904"/>
    <mergeCell ref="I905:J905"/>
    <mergeCell ref="I918:J918"/>
    <mergeCell ref="I919:J919"/>
    <mergeCell ref="I920:J920"/>
    <mergeCell ref="I921:J921"/>
    <mergeCell ref="I922:J922"/>
    <mergeCell ref="I923:J923"/>
    <mergeCell ref="I912:J912"/>
    <mergeCell ref="I913:J913"/>
    <mergeCell ref="I914:J914"/>
    <mergeCell ref="I915:J915"/>
    <mergeCell ref="I916:J916"/>
    <mergeCell ref="I917:J917"/>
    <mergeCell ref="I930:J930"/>
    <mergeCell ref="I931:J931"/>
    <mergeCell ref="I932:J932"/>
    <mergeCell ref="I933:J933"/>
    <mergeCell ref="I934:J934"/>
    <mergeCell ref="I935:J935"/>
    <mergeCell ref="I924:J924"/>
    <mergeCell ref="I925:J925"/>
    <mergeCell ref="I926:J926"/>
    <mergeCell ref="I927:J927"/>
    <mergeCell ref="I928:J928"/>
    <mergeCell ref="I929:J929"/>
    <mergeCell ref="I942:J942"/>
    <mergeCell ref="I943:J943"/>
    <mergeCell ref="I944:J944"/>
    <mergeCell ref="I945:J945"/>
    <mergeCell ref="I946:J946"/>
    <mergeCell ref="I947:J947"/>
    <mergeCell ref="I936:J936"/>
    <mergeCell ref="I937:J937"/>
    <mergeCell ref="I938:J938"/>
    <mergeCell ref="I939:J939"/>
    <mergeCell ref="I940:J940"/>
    <mergeCell ref="I941:J941"/>
    <mergeCell ref="I954:J954"/>
    <mergeCell ref="I955:J955"/>
    <mergeCell ref="I956:J956"/>
    <mergeCell ref="I957:J957"/>
    <mergeCell ref="I958:J958"/>
    <mergeCell ref="I959:J959"/>
    <mergeCell ref="I948:J948"/>
    <mergeCell ref="I949:J949"/>
    <mergeCell ref="I950:J950"/>
    <mergeCell ref="I951:J951"/>
    <mergeCell ref="I952:J952"/>
    <mergeCell ref="I953:J953"/>
    <mergeCell ref="I966:J966"/>
    <mergeCell ref="I967:J967"/>
    <mergeCell ref="I968:J968"/>
    <mergeCell ref="I969:J969"/>
    <mergeCell ref="I970:J970"/>
    <mergeCell ref="I971:J971"/>
    <mergeCell ref="I960:J960"/>
    <mergeCell ref="I961:J961"/>
    <mergeCell ref="I962:J962"/>
    <mergeCell ref="I963:J963"/>
    <mergeCell ref="I964:J964"/>
    <mergeCell ref="I965:J965"/>
    <mergeCell ref="I978:J978"/>
    <mergeCell ref="I979:J979"/>
    <mergeCell ref="I980:J980"/>
    <mergeCell ref="I981:J981"/>
    <mergeCell ref="I982:J982"/>
    <mergeCell ref="I983:J983"/>
    <mergeCell ref="I972:J972"/>
    <mergeCell ref="I973:J973"/>
    <mergeCell ref="I974:J974"/>
    <mergeCell ref="I975:J975"/>
    <mergeCell ref="I976:J976"/>
    <mergeCell ref="I977:J977"/>
    <mergeCell ref="I990:J990"/>
    <mergeCell ref="I991:J991"/>
    <mergeCell ref="I992:J992"/>
    <mergeCell ref="I993:J993"/>
    <mergeCell ref="I994:J994"/>
    <mergeCell ref="I995:J995"/>
    <mergeCell ref="I984:J984"/>
    <mergeCell ref="I985:J985"/>
    <mergeCell ref="I986:J986"/>
    <mergeCell ref="I987:J987"/>
    <mergeCell ref="I988:J988"/>
    <mergeCell ref="I989:J989"/>
    <mergeCell ref="I1002:J1002"/>
    <mergeCell ref="I1003:J1003"/>
    <mergeCell ref="I1004:J1004"/>
    <mergeCell ref="I1005:J1005"/>
    <mergeCell ref="I1006:J1006"/>
    <mergeCell ref="I1007:J1007"/>
    <mergeCell ref="I996:J996"/>
    <mergeCell ref="I997:J997"/>
    <mergeCell ref="I998:J998"/>
    <mergeCell ref="I999:J999"/>
    <mergeCell ref="I1000:J1000"/>
    <mergeCell ref="I1001:J1001"/>
    <mergeCell ref="I1014:J1014"/>
    <mergeCell ref="I1015:J1015"/>
    <mergeCell ref="I1016:J1016"/>
    <mergeCell ref="I1017:J1017"/>
    <mergeCell ref="I1018:J1018"/>
    <mergeCell ref="I1019:J1019"/>
    <mergeCell ref="I1008:J1008"/>
    <mergeCell ref="I1009:J1009"/>
    <mergeCell ref="I1010:J1010"/>
    <mergeCell ref="I1011:J1011"/>
    <mergeCell ref="I1012:J1012"/>
    <mergeCell ref="I1013:J1013"/>
  </mergeCells>
  <conditionalFormatting sqref="B28:J439">
    <cfRule type="expression" dxfId="14" priority="1">
      <formula>$H28="Cerrado/Firmado"</formula>
    </cfRule>
    <cfRule type="expression" dxfId="13" priority="2">
      <formula>$H28="Más Adelante"</formula>
    </cfRule>
    <cfRule type="expression" dxfId="12" priority="3">
      <formula>$H28="Next"</formula>
    </cfRule>
    <cfRule type="expression" dxfId="11" priority="4">
      <formula>$H28="Corriendo/Activo"</formula>
    </cfRule>
    <cfRule type="expression" dxfId="10" priority="5">
      <formula>$H28="En Seguimiento"</formula>
    </cfRule>
    <cfRule type="expression" dxfId="9" priority="6">
      <formula>$H28="Presentación"</formula>
    </cfRule>
    <cfRule type="expression" dxfId="8" priority="7">
      <formula>$H28="Invitación"</formula>
    </cfRule>
    <cfRule type="expression" dxfId="7" priority="8">
      <formula>$H28="Prospección"</formula>
    </cfRule>
  </conditionalFormatting>
  <conditionalFormatting sqref="E3">
    <cfRule type="notContainsBlanks" dxfId="6" priority="17">
      <formula>LEN(TRIM(E3))&gt;0</formula>
    </cfRule>
  </conditionalFormatting>
  <conditionalFormatting sqref="E27">
    <cfRule type="notContainsBlanks" dxfId="5" priority="18">
      <formula>LEN(TRIM(E27))&gt;0</formula>
    </cfRule>
  </conditionalFormatting>
  <conditionalFormatting sqref="N28:N58">
    <cfRule type="cellIs" dxfId="4" priority="19" operator="greaterThanOrEqual">
      <formula>200</formula>
    </cfRule>
    <cfRule type="cellIs" dxfId="3" priority="20" operator="between">
      <formula>199</formula>
      <formula>100</formula>
    </cfRule>
  </conditionalFormatting>
  <conditionalFormatting sqref="N34:N58">
    <cfRule type="cellIs" dxfId="2" priority="21" operator="lessThan">
      <formula>99</formula>
    </cfRule>
  </conditionalFormatting>
  <dataValidations count="5">
    <dataValidation type="list" allowBlank="1" showErrorMessage="1" sqref="E28:E439" xr:uid="{2F07874E-7C41-4C0C-9647-0467CD4393D0}">
      <formula1>"Amigo/Conocido,Familiar,Contacto Tibio,Contacto Frío"</formula1>
    </dataValidation>
    <dataValidation type="custom" allowBlank="1" showDropDown="1" showErrorMessage="1" sqref="B28:B337" xr:uid="{8AE2399A-EE12-4FBC-9C99-F44482DE5DB8}">
      <formula1>OR(NOT(ISERROR(DATEVALUE(B28))), AND(ISNUMBER(B28), LEFT(CELL("format", B28))="D"))</formula1>
    </dataValidation>
    <dataValidation type="list" allowBlank="1" showErrorMessage="1" sqref="H28:H439" xr:uid="{460E8D53-B796-432B-8BFA-786621E91D48}">
      <formula1>"Prospección,Invitación,Presentación,En Seguimiento,Cerrado/Firmado,Corriendo/Activo,Next,Más Adelante"</formula1>
    </dataValidation>
    <dataValidation type="list" allowBlank="1" showErrorMessage="1" sqref="D28:D439" xr:uid="{201F28BB-6934-4900-82A5-01EDB423D2DF}">
      <formula1>"Colombia,Ecuador,Mexico,USA,Perú"</formula1>
    </dataValidation>
    <dataValidation type="list" allowBlank="1" showErrorMessage="1" sqref="F28:F439" xr:uid="{F829C00D-0F5C-E84E-9CF9-939DE0E47D11}">
      <formula1>"WhatsApp,Facebook,Instagram,Tik Tok,Ads"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0074-D6E3-3847-9830-65DBE62B0149}">
  <dimension ref="A1:AS136"/>
  <sheetViews>
    <sheetView showGridLines="0" topLeftCell="A2" zoomScaleNormal="100" workbookViewId="0">
      <pane xSplit="2" ySplit="4" topLeftCell="C6" activePane="bottomRight" state="frozen"/>
      <selection activeCell="A2" sqref="A2"/>
      <selection pane="topRight" activeCell="C2" sqref="C2"/>
      <selection pane="bottomLeft" activeCell="A6" sqref="A6"/>
      <selection pane="bottomRight" activeCell="F35" sqref="F35"/>
    </sheetView>
  </sheetViews>
  <sheetFormatPr baseColWidth="10" defaultColWidth="10.83203125" defaultRowHeight="16" x14ac:dyDescent="0.2"/>
  <cols>
    <col min="1" max="1" width="7" style="73" customWidth="1"/>
    <col min="2" max="2" width="6" style="73" customWidth="1"/>
    <col min="3" max="21" width="3.83203125" style="73" customWidth="1"/>
    <col min="22" max="32" width="4.33203125" style="73" customWidth="1"/>
    <col min="33" max="33" width="13.5" style="73" customWidth="1"/>
    <col min="34" max="16384" width="10.83203125" style="73"/>
  </cols>
  <sheetData>
    <row r="1" spans="1:45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</row>
    <row r="3" spans="1:45" ht="18" x14ac:dyDescent="0.2">
      <c r="A3" s="115" t="s">
        <v>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7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</row>
    <row r="4" spans="1:45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118" t="s">
        <v>19</v>
      </c>
      <c r="AH4" s="112" t="s">
        <v>31</v>
      </c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</row>
    <row r="5" spans="1:45" x14ac:dyDescent="0.2">
      <c r="A5" s="72"/>
      <c r="B5" s="72"/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8</v>
      </c>
      <c r="K5" s="73">
        <v>9</v>
      </c>
      <c r="L5" s="73">
        <v>10</v>
      </c>
      <c r="M5" s="73">
        <v>11</v>
      </c>
      <c r="N5" s="73">
        <v>12</v>
      </c>
      <c r="O5" s="73">
        <v>13</v>
      </c>
      <c r="P5" s="73">
        <v>14</v>
      </c>
      <c r="Q5" s="73">
        <v>15</v>
      </c>
      <c r="R5" s="73">
        <v>16</v>
      </c>
      <c r="S5" s="73">
        <v>17</v>
      </c>
      <c r="T5" s="73">
        <v>18</v>
      </c>
      <c r="U5" s="73">
        <v>19</v>
      </c>
      <c r="V5" s="73">
        <v>20</v>
      </c>
      <c r="W5" s="73">
        <v>21</v>
      </c>
      <c r="X5" s="73">
        <v>22</v>
      </c>
      <c r="Y5" s="73">
        <v>23</v>
      </c>
      <c r="Z5" s="73">
        <v>24</v>
      </c>
      <c r="AA5" s="73">
        <v>25</v>
      </c>
      <c r="AB5" s="73">
        <v>26</v>
      </c>
      <c r="AC5" s="73">
        <v>27</v>
      </c>
      <c r="AD5" s="73">
        <v>28</v>
      </c>
      <c r="AE5" s="73">
        <v>29</v>
      </c>
      <c r="AF5" s="73">
        <v>30</v>
      </c>
      <c r="AG5" s="118"/>
      <c r="AH5" s="113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</row>
    <row r="6" spans="1:45" ht="15" customHeight="1" x14ac:dyDescent="0.2">
      <c r="A6" s="119" t="s">
        <v>20</v>
      </c>
      <c r="B6" s="119" t="s">
        <v>21</v>
      </c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</row>
    <row r="7" spans="1:45" x14ac:dyDescent="0.2">
      <c r="A7" s="119"/>
      <c r="B7" s="119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</row>
    <row r="8" spans="1:45" x14ac:dyDescent="0.2">
      <c r="A8" s="119"/>
      <c r="B8" s="119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</row>
    <row r="9" spans="1:45" x14ac:dyDescent="0.2">
      <c r="A9" s="119"/>
      <c r="B9" s="119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</row>
    <row r="10" spans="1:45" x14ac:dyDescent="0.2">
      <c r="A10" s="119"/>
      <c r="B10" s="119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</row>
    <row r="11" spans="1:45" x14ac:dyDescent="0.2">
      <c r="A11" s="119"/>
      <c r="B11" s="119"/>
      <c r="C11" s="7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</row>
    <row r="12" spans="1:45" x14ac:dyDescent="0.2">
      <c r="A12" s="119"/>
      <c r="B12" s="119"/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</row>
    <row r="13" spans="1:45" x14ac:dyDescent="0.2">
      <c r="A13" s="119"/>
      <c r="B13" s="119"/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</row>
    <row r="14" spans="1:45" x14ac:dyDescent="0.2">
      <c r="A14" s="119"/>
      <c r="B14" s="119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</row>
    <row r="15" spans="1:45" x14ac:dyDescent="0.2">
      <c r="A15" s="119"/>
      <c r="B15" s="119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</row>
    <row r="16" spans="1:45" x14ac:dyDescent="0.2">
      <c r="A16" s="119"/>
      <c r="B16" s="119"/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</row>
    <row r="17" spans="1:45" x14ac:dyDescent="0.2">
      <c r="A17" s="119"/>
      <c r="B17" s="119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</row>
    <row r="18" spans="1:45" x14ac:dyDescent="0.2">
      <c r="A18" s="119"/>
      <c r="B18" s="119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</row>
    <row r="19" spans="1:45" x14ac:dyDescent="0.2">
      <c r="A19" s="119"/>
      <c r="B19" s="119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</row>
    <row r="20" spans="1:45" x14ac:dyDescent="0.2">
      <c r="A20" s="119"/>
      <c r="B20" s="119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</row>
    <row r="21" spans="1:45" x14ac:dyDescent="0.2">
      <c r="A21" s="119"/>
      <c r="B21" s="119"/>
      <c r="C21" s="74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</row>
    <row r="22" spans="1:45" x14ac:dyDescent="0.2">
      <c r="A22" s="119"/>
      <c r="B22" s="119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</row>
    <row r="23" spans="1:45" x14ac:dyDescent="0.2">
      <c r="A23" s="119"/>
      <c r="B23" s="119"/>
      <c r="C23" s="74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</row>
    <row r="24" spans="1:45" x14ac:dyDescent="0.2">
      <c r="A24" s="119"/>
      <c r="B24" s="119"/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</row>
    <row r="25" spans="1:45" x14ac:dyDescent="0.2">
      <c r="A25" s="119"/>
      <c r="B25" s="119"/>
      <c r="C25" s="74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</row>
    <row r="26" spans="1:45" x14ac:dyDescent="0.2">
      <c r="A26" s="119"/>
      <c r="B26" s="119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</row>
    <row r="27" spans="1:45" x14ac:dyDescent="0.2">
      <c r="A27" s="119"/>
      <c r="B27" s="119"/>
      <c r="C27" s="7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</row>
    <row r="28" spans="1:45" x14ac:dyDescent="0.2">
      <c r="A28" s="119"/>
      <c r="B28" s="119"/>
      <c r="C28" s="74"/>
      <c r="D28" s="75"/>
      <c r="E28" s="75"/>
      <c r="F28" s="75"/>
      <c r="G28" s="75"/>
      <c r="H28" s="75"/>
      <c r="I28" s="75"/>
      <c r="J28" s="75"/>
      <c r="K28" s="75"/>
      <c r="L28" s="83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</row>
    <row r="29" spans="1:45" x14ac:dyDescent="0.2">
      <c r="A29" s="119"/>
      <c r="B29" s="119"/>
      <c r="C29" s="74"/>
      <c r="D29" s="75"/>
      <c r="E29" s="75"/>
      <c r="F29" s="75"/>
      <c r="G29" s="75"/>
      <c r="H29" s="75"/>
      <c r="I29" s="75"/>
      <c r="J29" s="75"/>
      <c r="K29" s="82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</row>
    <row r="30" spans="1:45" x14ac:dyDescent="0.2">
      <c r="A30" s="119"/>
      <c r="B30" s="119"/>
      <c r="C30" s="74"/>
      <c r="D30" s="75"/>
      <c r="E30" s="75"/>
      <c r="F30" s="75"/>
      <c r="G30" s="75"/>
      <c r="H30" s="75"/>
      <c r="I30" s="75"/>
      <c r="J30" s="82"/>
      <c r="K30" s="75"/>
      <c r="L30" s="82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</row>
    <row r="31" spans="1:45" x14ac:dyDescent="0.2">
      <c r="A31" s="119"/>
      <c r="B31" s="119"/>
      <c r="C31" s="74"/>
      <c r="D31" s="75"/>
      <c r="E31" s="75"/>
      <c r="F31" s="75"/>
      <c r="G31" s="75"/>
      <c r="H31" s="75"/>
      <c r="I31" s="82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</row>
    <row r="32" spans="1:45" x14ac:dyDescent="0.2">
      <c r="A32" s="119"/>
      <c r="B32" s="119"/>
      <c r="C32" s="74"/>
      <c r="D32" s="75"/>
      <c r="E32" s="75"/>
      <c r="F32" s="82"/>
      <c r="G32" s="75"/>
      <c r="H32" s="82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</row>
    <row r="33" spans="1:45" x14ac:dyDescent="0.2">
      <c r="A33" s="119"/>
      <c r="B33" s="119"/>
      <c r="C33" s="74"/>
      <c r="D33" s="75"/>
      <c r="E33" s="84" t="s">
        <v>31</v>
      </c>
      <c r="F33" s="75"/>
      <c r="G33" s="82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</row>
    <row r="34" spans="1:45" x14ac:dyDescent="0.2">
      <c r="A34" s="119"/>
      <c r="B34" s="119"/>
      <c r="C34" s="74"/>
      <c r="D34" s="84" t="s">
        <v>31</v>
      </c>
      <c r="E34" s="75"/>
      <c r="F34" s="84" t="s">
        <v>32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</row>
    <row r="35" spans="1:45" x14ac:dyDescent="0.2">
      <c r="A35" s="119"/>
      <c r="B35" s="119"/>
      <c r="C35" s="76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</row>
    <row r="36" spans="1:45" x14ac:dyDescent="0.2">
      <c r="A36" s="119"/>
      <c r="B36" s="119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</row>
    <row r="37" spans="1:45" x14ac:dyDescent="0.2">
      <c r="A37" s="119"/>
      <c r="B37" s="119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</row>
    <row r="38" spans="1:45" x14ac:dyDescent="0.2">
      <c r="A38" s="119"/>
      <c r="B38" s="119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</row>
    <row r="39" spans="1:45" x14ac:dyDescent="0.2">
      <c r="A39" s="119"/>
      <c r="B39" s="119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</row>
    <row r="40" spans="1:45" ht="15" customHeight="1" x14ac:dyDescent="0.2">
      <c r="A40" s="119"/>
      <c r="B40" s="119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</row>
    <row r="41" spans="1:45" x14ac:dyDescent="0.2">
      <c r="A41" s="119"/>
      <c r="B41" s="119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</row>
    <row r="42" spans="1:45" x14ac:dyDescent="0.2">
      <c r="A42" s="119"/>
      <c r="B42" s="119"/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</row>
    <row r="43" spans="1:45" x14ac:dyDescent="0.2">
      <c r="A43" s="119"/>
      <c r="B43" s="119"/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2"/>
      <c r="AH43" s="72"/>
      <c r="AI43" s="72"/>
      <c r="AJ43" s="72"/>
      <c r="AK43" s="72"/>
      <c r="AL43" s="72"/>
      <c r="AM43" s="72"/>
      <c r="AN43" s="72"/>
      <c r="AO43" s="72"/>
    </row>
    <row r="44" spans="1:45" x14ac:dyDescent="0.2">
      <c r="A44" s="119"/>
      <c r="B44" s="119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2"/>
      <c r="AH44" s="72"/>
      <c r="AI44" s="72"/>
      <c r="AJ44" s="72"/>
      <c r="AK44" s="72"/>
      <c r="AL44" s="72"/>
      <c r="AM44" s="72"/>
      <c r="AN44" s="72"/>
      <c r="AO44" s="72"/>
    </row>
    <row r="45" spans="1:45" x14ac:dyDescent="0.2">
      <c r="A45" s="119"/>
      <c r="B45" s="119"/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2"/>
      <c r="AH45" s="72"/>
      <c r="AI45" s="72"/>
      <c r="AJ45" s="72"/>
      <c r="AK45" s="72"/>
      <c r="AL45" s="72"/>
      <c r="AM45" s="72"/>
      <c r="AN45" s="72"/>
      <c r="AO45" s="72"/>
    </row>
    <row r="46" spans="1:45" x14ac:dyDescent="0.2">
      <c r="A46" s="119"/>
      <c r="B46" s="119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2"/>
      <c r="AH46" s="72"/>
      <c r="AI46" s="72"/>
      <c r="AJ46" s="72"/>
      <c r="AK46" s="72"/>
      <c r="AL46" s="72"/>
      <c r="AM46" s="72"/>
      <c r="AN46" s="72"/>
      <c r="AO46" s="72"/>
    </row>
    <row r="47" spans="1:45" x14ac:dyDescent="0.2">
      <c r="A47" s="119"/>
      <c r="B47" s="119"/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2"/>
      <c r="AH47" s="72"/>
      <c r="AI47" s="72"/>
      <c r="AJ47" s="72"/>
      <c r="AK47" s="72"/>
      <c r="AL47" s="72"/>
      <c r="AM47" s="72"/>
      <c r="AN47" s="72"/>
      <c r="AO47" s="72"/>
    </row>
    <row r="48" spans="1:45" x14ac:dyDescent="0.2">
      <c r="A48" s="119"/>
      <c r="B48" s="119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2"/>
      <c r="AH48" s="72"/>
      <c r="AI48" s="72"/>
      <c r="AJ48" s="72"/>
      <c r="AK48" s="72"/>
      <c r="AL48" s="72"/>
      <c r="AM48" s="72"/>
      <c r="AN48" s="72"/>
      <c r="AO48" s="72"/>
    </row>
    <row r="49" spans="1:41" x14ac:dyDescent="0.2">
      <c r="A49" s="119"/>
      <c r="B49" s="119"/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2"/>
      <c r="AH49" s="72"/>
      <c r="AI49" s="72"/>
      <c r="AJ49" s="72"/>
      <c r="AK49" s="72"/>
      <c r="AL49" s="72"/>
      <c r="AM49" s="72"/>
      <c r="AN49" s="72"/>
      <c r="AO49" s="72"/>
    </row>
    <row r="50" spans="1:41" x14ac:dyDescent="0.2">
      <c r="A50" s="119"/>
      <c r="B50" s="119"/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2"/>
      <c r="AH50" s="72"/>
      <c r="AI50" s="72"/>
      <c r="AJ50" s="72"/>
      <c r="AK50" s="72"/>
      <c r="AL50" s="72"/>
      <c r="AM50" s="72"/>
      <c r="AN50" s="72"/>
      <c r="AO50" s="72"/>
    </row>
    <row r="51" spans="1:41" x14ac:dyDescent="0.2">
      <c r="A51" s="119"/>
      <c r="B51" s="119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2"/>
      <c r="AH51" s="72"/>
      <c r="AI51" s="72"/>
      <c r="AJ51" s="72"/>
      <c r="AK51" s="72"/>
      <c r="AL51" s="72"/>
      <c r="AM51" s="72"/>
      <c r="AN51" s="72"/>
      <c r="AO51" s="72"/>
    </row>
    <row r="52" spans="1:41" x14ac:dyDescent="0.2">
      <c r="A52" s="119"/>
      <c r="B52" s="119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2"/>
      <c r="AH52" s="72"/>
      <c r="AI52" s="72"/>
      <c r="AJ52" s="72"/>
      <c r="AK52" s="72"/>
      <c r="AL52" s="72"/>
      <c r="AM52" s="72"/>
      <c r="AN52" s="72"/>
      <c r="AO52" s="72"/>
    </row>
    <row r="53" spans="1:41" x14ac:dyDescent="0.2">
      <c r="A53" s="119"/>
      <c r="B53" s="119"/>
      <c r="C53" s="74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2"/>
      <c r="AH53" s="72"/>
      <c r="AI53" s="72"/>
      <c r="AJ53" s="72"/>
      <c r="AK53" s="72"/>
      <c r="AL53" s="72"/>
      <c r="AM53" s="72"/>
      <c r="AN53" s="72"/>
      <c r="AO53" s="72"/>
    </row>
    <row r="54" spans="1:41" x14ac:dyDescent="0.2">
      <c r="A54" s="119"/>
      <c r="B54" s="119"/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2"/>
      <c r="AH54" s="72"/>
      <c r="AI54" s="72"/>
      <c r="AJ54" s="72"/>
      <c r="AK54" s="72"/>
      <c r="AL54" s="72"/>
      <c r="AM54" s="72"/>
      <c r="AN54" s="72"/>
      <c r="AO54" s="72"/>
    </row>
    <row r="55" spans="1:41" x14ac:dyDescent="0.2">
      <c r="A55" s="119"/>
      <c r="B55" s="119"/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2"/>
      <c r="AH55" s="72"/>
      <c r="AI55" s="72"/>
      <c r="AJ55" s="72"/>
      <c r="AK55" s="72"/>
      <c r="AL55" s="72"/>
      <c r="AM55" s="72"/>
      <c r="AN55" s="72"/>
      <c r="AO55" s="72"/>
    </row>
    <row r="56" spans="1:41" x14ac:dyDescent="0.2">
      <c r="A56" s="119"/>
      <c r="B56" s="119"/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2"/>
      <c r="AH56" s="72"/>
      <c r="AI56" s="72"/>
      <c r="AJ56" s="72"/>
      <c r="AK56" s="72"/>
      <c r="AL56" s="72"/>
      <c r="AM56" s="72"/>
      <c r="AN56" s="72"/>
      <c r="AO56" s="72"/>
    </row>
    <row r="57" spans="1:41" x14ac:dyDescent="0.2">
      <c r="A57" s="119"/>
      <c r="B57" s="119"/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2"/>
      <c r="AH57" s="72"/>
      <c r="AI57" s="72"/>
      <c r="AJ57" s="72"/>
      <c r="AK57" s="72"/>
      <c r="AL57" s="72"/>
      <c r="AM57" s="72"/>
      <c r="AN57" s="72"/>
      <c r="AO57" s="72"/>
    </row>
    <row r="58" spans="1:41" x14ac:dyDescent="0.2">
      <c r="A58" s="119"/>
      <c r="B58" s="119"/>
      <c r="C58" s="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2"/>
      <c r="AH58" s="72"/>
      <c r="AI58" s="72"/>
      <c r="AJ58" s="72"/>
      <c r="AK58" s="72"/>
      <c r="AL58" s="72"/>
      <c r="AM58" s="72"/>
      <c r="AN58" s="72"/>
      <c r="AO58" s="72"/>
    </row>
    <row r="59" spans="1:41" x14ac:dyDescent="0.2">
      <c r="A59" s="119"/>
      <c r="B59" s="119"/>
      <c r="C59" s="74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2"/>
      <c r="AH59" s="72"/>
      <c r="AI59" s="72"/>
      <c r="AJ59" s="72"/>
      <c r="AK59" s="72"/>
      <c r="AL59" s="72"/>
      <c r="AM59" s="72"/>
      <c r="AN59" s="72"/>
      <c r="AO59" s="72"/>
    </row>
    <row r="60" spans="1:41" x14ac:dyDescent="0.2">
      <c r="A60" s="119"/>
      <c r="B60" s="119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2"/>
      <c r="AH60" s="72"/>
      <c r="AI60" s="72"/>
      <c r="AJ60" s="72"/>
      <c r="AK60" s="72"/>
      <c r="AL60" s="72"/>
      <c r="AM60" s="72"/>
      <c r="AN60" s="72"/>
      <c r="AO60" s="72"/>
    </row>
    <row r="61" spans="1:41" x14ac:dyDescent="0.2">
      <c r="A61" s="119"/>
      <c r="B61" s="119"/>
      <c r="C61" s="7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2"/>
      <c r="AH61" s="72"/>
      <c r="AI61" s="72"/>
      <c r="AJ61" s="72"/>
      <c r="AK61" s="72"/>
      <c r="AL61" s="72"/>
      <c r="AM61" s="72"/>
      <c r="AN61" s="72"/>
      <c r="AO61" s="72"/>
    </row>
    <row r="62" spans="1:41" x14ac:dyDescent="0.2">
      <c r="A62" s="119"/>
      <c r="B62" s="119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2"/>
      <c r="AH62" s="72"/>
      <c r="AI62" s="72"/>
      <c r="AJ62" s="72"/>
      <c r="AK62" s="72"/>
      <c r="AL62" s="72"/>
      <c r="AM62" s="72"/>
      <c r="AN62" s="72"/>
      <c r="AO62" s="72"/>
    </row>
    <row r="63" spans="1:41" x14ac:dyDescent="0.2">
      <c r="A63" s="119"/>
      <c r="B63" s="119"/>
      <c r="C63" s="7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2"/>
      <c r="AH63" s="72"/>
      <c r="AI63" s="72"/>
      <c r="AJ63" s="72"/>
      <c r="AK63" s="72"/>
      <c r="AL63" s="72"/>
      <c r="AM63" s="72"/>
      <c r="AN63" s="72"/>
      <c r="AO63" s="72"/>
    </row>
    <row r="64" spans="1:41" ht="15.75" customHeight="1" x14ac:dyDescent="0.2">
      <c r="A64" s="119"/>
      <c r="B64" s="119"/>
      <c r="C64" s="7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114" t="s">
        <v>22</v>
      </c>
      <c r="AH64" s="112" t="s">
        <v>32</v>
      </c>
      <c r="AI64" s="72"/>
      <c r="AJ64" s="72"/>
      <c r="AK64" s="72"/>
      <c r="AL64" s="72"/>
      <c r="AM64" s="72"/>
      <c r="AN64" s="72"/>
      <c r="AO64" s="72"/>
    </row>
    <row r="65" spans="1:41" x14ac:dyDescent="0.2">
      <c r="A65" s="72"/>
      <c r="B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114"/>
      <c r="AH65" s="113"/>
      <c r="AI65" s="72"/>
      <c r="AJ65" s="72"/>
      <c r="AK65" s="72"/>
      <c r="AL65" s="72"/>
      <c r="AM65" s="72"/>
      <c r="AN65" s="72"/>
      <c r="AO65" s="72"/>
    </row>
    <row r="66" spans="1:41" x14ac:dyDescent="0.2">
      <c r="A66" s="72"/>
      <c r="B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</row>
    <row r="67" spans="1:41" ht="15" customHeight="1" x14ac:dyDescent="0.2">
      <c r="B67" s="72"/>
    </row>
    <row r="68" spans="1:41" ht="15" customHeight="1" x14ac:dyDescent="0.2">
      <c r="B68" s="72"/>
    </row>
    <row r="69" spans="1:41" x14ac:dyDescent="0.2">
      <c r="B69" s="72"/>
      <c r="C69" s="80">
        <v>1</v>
      </c>
      <c r="D69" s="111" t="s">
        <v>33</v>
      </c>
      <c r="E69" s="111"/>
      <c r="F69" s="111"/>
      <c r="G69" s="111"/>
      <c r="H69" s="111"/>
      <c r="I69" s="111"/>
      <c r="J69" s="111"/>
      <c r="K69" s="111"/>
      <c r="L69" s="111"/>
    </row>
    <row r="70" spans="1:41" x14ac:dyDescent="0.2">
      <c r="B70" s="72"/>
      <c r="C70" s="80">
        <v>2</v>
      </c>
      <c r="D70" s="111" t="s">
        <v>23</v>
      </c>
      <c r="E70" s="111"/>
      <c r="F70" s="111"/>
      <c r="G70" s="111"/>
      <c r="H70" s="111"/>
      <c r="I70" s="111"/>
      <c r="J70" s="111"/>
      <c r="K70" s="80"/>
      <c r="L70" s="80"/>
    </row>
    <row r="71" spans="1:41" x14ac:dyDescent="0.2">
      <c r="B71" s="72"/>
      <c r="C71" s="80">
        <v>3</v>
      </c>
      <c r="D71" s="111" t="s">
        <v>24</v>
      </c>
      <c r="E71" s="111"/>
      <c r="F71" s="111"/>
      <c r="G71" s="111"/>
      <c r="H71" s="111"/>
      <c r="I71" s="111"/>
      <c r="J71" s="111"/>
      <c r="K71" s="111"/>
      <c r="L71" s="111"/>
    </row>
    <row r="72" spans="1:41" x14ac:dyDescent="0.2">
      <c r="B72" s="72"/>
      <c r="C72" s="80">
        <v>4</v>
      </c>
      <c r="D72" s="111" t="s">
        <v>34</v>
      </c>
      <c r="E72" s="111"/>
      <c r="F72" s="111"/>
      <c r="G72" s="111"/>
      <c r="H72" s="111"/>
      <c r="I72" s="111"/>
      <c r="J72" s="80"/>
      <c r="K72" s="80"/>
      <c r="L72" s="80"/>
    </row>
    <row r="73" spans="1:41" x14ac:dyDescent="0.2">
      <c r="B73" s="72"/>
    </row>
    <row r="74" spans="1:41" x14ac:dyDescent="0.2">
      <c r="B74" s="72"/>
    </row>
    <row r="75" spans="1:41" x14ac:dyDescent="0.2">
      <c r="B75" s="72"/>
    </row>
    <row r="76" spans="1:41" x14ac:dyDescent="0.2">
      <c r="B76" s="72"/>
    </row>
    <row r="77" spans="1:41" x14ac:dyDescent="0.2">
      <c r="B77" s="72"/>
    </row>
    <row r="78" spans="1:41" x14ac:dyDescent="0.2">
      <c r="B78" s="72"/>
    </row>
    <row r="79" spans="1:41" x14ac:dyDescent="0.2">
      <c r="B79" s="72"/>
    </row>
    <row r="80" spans="1:41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</sheetData>
  <mergeCells count="11">
    <mergeCell ref="A3:AF3"/>
    <mergeCell ref="AG4:AG5"/>
    <mergeCell ref="A6:A64"/>
    <mergeCell ref="B6:B64"/>
    <mergeCell ref="D69:L69"/>
    <mergeCell ref="D71:L71"/>
    <mergeCell ref="D72:I72"/>
    <mergeCell ref="AH4:AH5"/>
    <mergeCell ref="AH64:AH65"/>
    <mergeCell ref="AG64:AG65"/>
    <mergeCell ref="D70:J70"/>
  </mergeCells>
  <conditionalFormatting sqref="C6:AF64">
    <cfRule type="containsText" dxfId="1" priority="1" operator="containsText" text="F">
      <formula>NOT(ISERROR(SEARCH("F",C6)))</formula>
    </cfRule>
    <cfRule type="containsText" dxfId="0" priority="2" operator="containsText" text="E">
      <formula>NOT(ISERROR(SEARCH("E",C6)))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AGO 24</vt:lpstr>
      <vt:lpstr>SET 24</vt:lpstr>
      <vt:lpstr>OCT 24</vt:lpstr>
      <vt:lpstr>NOV 24</vt:lpstr>
      <vt:lpstr>DIC 24</vt:lpstr>
      <vt:lpstr>Escalera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Marny Benites</dc:creator>
  <cp:lastModifiedBy>Spencer Kline</cp:lastModifiedBy>
  <dcterms:created xsi:type="dcterms:W3CDTF">2024-07-30T00:35:16Z</dcterms:created>
  <dcterms:modified xsi:type="dcterms:W3CDTF">2024-08-19T17:09:09Z</dcterms:modified>
</cp:coreProperties>
</file>